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72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<sst xmlns="http://schemas.openxmlformats.org/spreadsheetml/2006/main" count="116" uniqueCount="24">
  <si>
    <t>固镇县2020年公开招聘编外教师
资格复审递补人员名单</t>
  </si>
  <si>
    <t>序号</t>
  </si>
  <si>
    <t>职位代码</t>
  </si>
  <si>
    <t>准考证号</t>
  </si>
  <si>
    <t>考场号</t>
  </si>
  <si>
    <t>座位号</t>
  </si>
  <si>
    <t>公共知识成绩</t>
  </si>
  <si>
    <t>专业知识成绩</t>
  </si>
  <si>
    <t>笔试成绩</t>
  </si>
  <si>
    <t>备注</t>
  </si>
  <si>
    <t>202005-初中化学组</t>
  </si>
  <si>
    <t>202011-小学语文A组</t>
  </si>
  <si>
    <t>202012-小学语文B组</t>
  </si>
  <si>
    <t>202013-小学语文C组</t>
  </si>
  <si>
    <t>202014-小学数学A组</t>
  </si>
  <si>
    <t>202015-小学数学B组</t>
  </si>
  <si>
    <t>202016-小学数学C组</t>
  </si>
  <si>
    <t>202017-小学英语组</t>
  </si>
  <si>
    <t>202019-小学体育组</t>
  </si>
  <si>
    <t>202020-小学美术组</t>
  </si>
  <si>
    <t>202022-小学科学组</t>
  </si>
  <si>
    <t>202023-幼儿园A组</t>
  </si>
  <si>
    <t>202024-幼儿园B组</t>
  </si>
  <si>
    <t>202025-幼儿园C组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</si>
</sst>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4"/>
      <name val="宋体"/>
      <family val="0"/>
    </font>
    <font>
      <b/>
      <sz val="20"/>
      <name val="方正小标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176" fontId="0" fillId="33" borderId="0" xfId="0" applyNumberForma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176" fontId="2" fillId="33" borderId="0" xfId="0" applyNumberFormat="1" applyFont="1" applyFill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176" fontId="0" fillId="33" borderId="9" xfId="0" applyNumberForma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workbookViewId="0" topLeftCell="A1">
      <pane ySplit="2" topLeftCell="A105" activePane="bottomLeft" state="frozen"/>
      <selection pane="bottomLeft" activeCell="M112" sqref="M112"/>
    </sheetView>
  </sheetViews>
  <sheetFormatPr defaultColWidth="9.00390625" defaultRowHeight="14.25"/>
  <cols>
    <col min="1" max="1" width="7.375" style="3" customWidth="1"/>
    <col min="2" max="2" width="19.75390625" style="4" customWidth="1"/>
    <col min="3" max="3" width="13.75390625" style="2" customWidth="1"/>
    <col min="4" max="5" width="5.75390625" style="2" customWidth="1"/>
    <col min="6" max="7" width="7.50390625" style="2" customWidth="1"/>
    <col min="8" max="8" width="10.50390625" style="5" customWidth="1"/>
    <col min="9" max="251" width="9.00390625" style="2" customWidth="1"/>
    <col min="252" max="16384" width="9.00390625" style="2" customWidth="1"/>
  </cols>
  <sheetData>
    <row r="1" spans="1:10" ht="60.75" customHeight="1">
      <c r="A1" s="6" t="s">
        <v>0</v>
      </c>
      <c r="B1" s="7"/>
      <c r="C1" s="7"/>
      <c r="D1" s="7"/>
      <c r="E1" s="7"/>
      <c r="F1" s="7"/>
      <c r="G1" s="7"/>
      <c r="H1" s="8"/>
      <c r="I1" s="7"/>
      <c r="J1" s="7"/>
    </row>
    <row r="2" spans="1:9" ht="33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9" t="s">
        <v>9</v>
      </c>
    </row>
    <row r="3" spans="1:9" s="1" customFormat="1" ht="31.5" customHeight="1">
      <c r="A3" s="12">
        <v>1</v>
      </c>
      <c r="B3" s="13" t="s">
        <v>10</v>
      </c>
      <c r="C3" s="14" t="str">
        <f>"2020053824"</f>
        <v>2020053824</v>
      </c>
      <c r="D3" s="14" t="str">
        <f>"38"</f>
        <v>38</v>
      </c>
      <c r="E3" s="14" t="str">
        <f>"24"</f>
        <v>24</v>
      </c>
      <c r="F3" s="15">
        <v>74</v>
      </c>
      <c r="G3" s="15">
        <v>72</v>
      </c>
      <c r="H3" s="16">
        <f>F3*0.4+G3*0.6</f>
        <v>72.8</v>
      </c>
      <c r="I3" s="20"/>
    </row>
    <row r="4" spans="1:9" s="1" customFormat="1" ht="31.5" customHeight="1">
      <c r="A4" s="12">
        <v>2</v>
      </c>
      <c r="B4" s="13" t="s">
        <v>10</v>
      </c>
      <c r="C4" s="14" t="str">
        <f>"2020053825"</f>
        <v>2020053825</v>
      </c>
      <c r="D4" s="14" t="str">
        <f>"38"</f>
        <v>38</v>
      </c>
      <c r="E4" s="14" t="str">
        <f>"25"</f>
        <v>25</v>
      </c>
      <c r="F4" s="15">
        <v>73</v>
      </c>
      <c r="G4" s="15">
        <v>72</v>
      </c>
      <c r="H4" s="16">
        <f>F4*0.4+G4*0.6</f>
        <v>72.4</v>
      </c>
      <c r="I4" s="20"/>
    </row>
    <row r="5" spans="1:9" s="2" customFormat="1" ht="31.5" customHeight="1">
      <c r="A5" s="12">
        <v>3</v>
      </c>
      <c r="B5" s="10" t="s">
        <v>11</v>
      </c>
      <c r="C5" s="17" t="str">
        <f>"2020110830"</f>
        <v>2020110830</v>
      </c>
      <c r="D5" s="17" t="str">
        <f>"08"</f>
        <v>08</v>
      </c>
      <c r="E5" s="17" t="str">
        <f>"30"</f>
        <v>30</v>
      </c>
      <c r="F5" s="17">
        <v>89</v>
      </c>
      <c r="G5" s="17">
        <v>56</v>
      </c>
      <c r="H5" s="18">
        <f aca="true" t="shared" si="0" ref="H5:H47">F5*0.4+G5*0.6</f>
        <v>69.2</v>
      </c>
      <c r="I5" s="19"/>
    </row>
    <row r="6" spans="1:9" s="2" customFormat="1" ht="31.5" customHeight="1">
      <c r="A6" s="12">
        <v>4</v>
      </c>
      <c r="B6" s="10" t="s">
        <v>11</v>
      </c>
      <c r="C6" s="17" t="str">
        <f>"2020110728"</f>
        <v>2020110728</v>
      </c>
      <c r="D6" s="17" t="str">
        <f>"07"</f>
        <v>07</v>
      </c>
      <c r="E6" s="17" t="str">
        <f>"28"</f>
        <v>28</v>
      </c>
      <c r="F6" s="17">
        <v>72</v>
      </c>
      <c r="G6" s="17">
        <v>67</v>
      </c>
      <c r="H6" s="18">
        <f t="shared" si="0"/>
        <v>69</v>
      </c>
      <c r="I6" s="19"/>
    </row>
    <row r="7" spans="1:9" s="2" customFormat="1" ht="31.5" customHeight="1">
      <c r="A7" s="12">
        <v>5</v>
      </c>
      <c r="B7" s="10" t="s">
        <v>11</v>
      </c>
      <c r="C7" s="17" t="str">
        <f>"2020110727"</f>
        <v>2020110727</v>
      </c>
      <c r="D7" s="17" t="str">
        <f>"07"</f>
        <v>07</v>
      </c>
      <c r="E7" s="17" t="str">
        <f>"27"</f>
        <v>27</v>
      </c>
      <c r="F7" s="17">
        <v>68</v>
      </c>
      <c r="G7" s="17">
        <v>69</v>
      </c>
      <c r="H7" s="18">
        <f t="shared" si="0"/>
        <v>68.6</v>
      </c>
      <c r="I7" s="19"/>
    </row>
    <row r="8" spans="1:9" s="2" customFormat="1" ht="31.5" customHeight="1">
      <c r="A8" s="12">
        <v>6</v>
      </c>
      <c r="B8" s="10" t="s">
        <v>11</v>
      </c>
      <c r="C8" s="17" t="str">
        <f>"2020110908"</f>
        <v>2020110908</v>
      </c>
      <c r="D8" s="17" t="str">
        <f>"09"</f>
        <v>09</v>
      </c>
      <c r="E8" s="17" t="str">
        <f>"08"</f>
        <v>08</v>
      </c>
      <c r="F8" s="17">
        <v>69</v>
      </c>
      <c r="G8" s="17">
        <v>68</v>
      </c>
      <c r="H8" s="18">
        <f t="shared" si="0"/>
        <v>68.4</v>
      </c>
      <c r="I8" s="19"/>
    </row>
    <row r="9" spans="1:9" s="2" customFormat="1" ht="31.5" customHeight="1">
      <c r="A9" s="12">
        <v>7</v>
      </c>
      <c r="B9" s="10" t="s">
        <v>11</v>
      </c>
      <c r="C9" s="17" t="str">
        <f>"2020110703"</f>
        <v>2020110703</v>
      </c>
      <c r="D9" s="17" t="str">
        <f>"07"</f>
        <v>07</v>
      </c>
      <c r="E9" s="17" t="str">
        <f>"03"</f>
        <v>03</v>
      </c>
      <c r="F9" s="17">
        <v>76</v>
      </c>
      <c r="G9" s="17">
        <v>63</v>
      </c>
      <c r="H9" s="18">
        <f t="shared" si="0"/>
        <v>68.2</v>
      </c>
      <c r="I9" s="19"/>
    </row>
    <row r="10" spans="1:9" s="2" customFormat="1" ht="31.5" customHeight="1">
      <c r="A10" s="12">
        <v>8</v>
      </c>
      <c r="B10" s="10" t="s">
        <v>11</v>
      </c>
      <c r="C10" s="17" t="str">
        <f>"2020111012"</f>
        <v>2020111012</v>
      </c>
      <c r="D10" s="17" t="str">
        <f>"10"</f>
        <v>10</v>
      </c>
      <c r="E10" s="17" t="str">
        <f>"12"</f>
        <v>12</v>
      </c>
      <c r="F10" s="17">
        <v>86</v>
      </c>
      <c r="G10" s="17">
        <v>56</v>
      </c>
      <c r="H10" s="18">
        <f t="shared" si="0"/>
        <v>68</v>
      </c>
      <c r="I10" s="19"/>
    </row>
    <row r="11" spans="1:9" s="2" customFormat="1" ht="31.5" customHeight="1">
      <c r="A11" s="12">
        <v>9</v>
      </c>
      <c r="B11" s="10" t="s">
        <v>11</v>
      </c>
      <c r="C11" s="17" t="str">
        <f>"2020111008"</f>
        <v>2020111008</v>
      </c>
      <c r="D11" s="17" t="str">
        <f>"10"</f>
        <v>10</v>
      </c>
      <c r="E11" s="17" t="str">
        <f>"08"</f>
        <v>08</v>
      </c>
      <c r="F11" s="17">
        <v>78</v>
      </c>
      <c r="G11" s="17">
        <v>60</v>
      </c>
      <c r="H11" s="18">
        <f t="shared" si="0"/>
        <v>67.2</v>
      </c>
      <c r="I11" s="19"/>
    </row>
    <row r="12" spans="1:9" s="2" customFormat="1" ht="31.5" customHeight="1">
      <c r="A12" s="12">
        <v>10</v>
      </c>
      <c r="B12" s="10" t="s">
        <v>11</v>
      </c>
      <c r="C12" s="17" t="str">
        <f>"2020110708"</f>
        <v>2020110708</v>
      </c>
      <c r="D12" s="17" t="str">
        <f>"07"</f>
        <v>07</v>
      </c>
      <c r="E12" s="17" t="str">
        <f>"08"</f>
        <v>08</v>
      </c>
      <c r="F12" s="17">
        <v>74</v>
      </c>
      <c r="G12" s="17">
        <v>62</v>
      </c>
      <c r="H12" s="18">
        <f t="shared" si="0"/>
        <v>66.8</v>
      </c>
      <c r="I12" s="19"/>
    </row>
    <row r="13" spans="1:9" s="2" customFormat="1" ht="31.5" customHeight="1">
      <c r="A13" s="12">
        <v>11</v>
      </c>
      <c r="B13" s="10" t="s">
        <v>11</v>
      </c>
      <c r="C13" s="17" t="str">
        <f>"2020110716"</f>
        <v>2020110716</v>
      </c>
      <c r="D13" s="17" t="str">
        <f>"07"</f>
        <v>07</v>
      </c>
      <c r="E13" s="17" t="str">
        <f>"16"</f>
        <v>16</v>
      </c>
      <c r="F13" s="17">
        <v>63</v>
      </c>
      <c r="G13" s="17">
        <v>69</v>
      </c>
      <c r="H13" s="18">
        <f t="shared" si="0"/>
        <v>66.6</v>
      </c>
      <c r="I13" s="19"/>
    </row>
    <row r="14" spans="1:9" s="2" customFormat="1" ht="31.5" customHeight="1">
      <c r="A14" s="12">
        <v>12</v>
      </c>
      <c r="B14" s="10" t="s">
        <v>11</v>
      </c>
      <c r="C14" s="17" t="str">
        <f>"2020110811"</f>
        <v>2020110811</v>
      </c>
      <c r="D14" s="17" t="str">
        <f>"08"</f>
        <v>08</v>
      </c>
      <c r="E14" s="17" t="str">
        <f>"11"</f>
        <v>11</v>
      </c>
      <c r="F14" s="17">
        <v>69</v>
      </c>
      <c r="G14" s="17">
        <v>65</v>
      </c>
      <c r="H14" s="18">
        <f t="shared" si="0"/>
        <v>66.6</v>
      </c>
      <c r="I14" s="19"/>
    </row>
    <row r="15" spans="1:9" s="2" customFormat="1" ht="31.5" customHeight="1">
      <c r="A15" s="12">
        <v>13</v>
      </c>
      <c r="B15" s="10" t="s">
        <v>11</v>
      </c>
      <c r="C15" s="17" t="str">
        <f>"2020110814"</f>
        <v>2020110814</v>
      </c>
      <c r="D15" s="17" t="str">
        <f>"08"</f>
        <v>08</v>
      </c>
      <c r="E15" s="17" t="str">
        <f>"14"</f>
        <v>14</v>
      </c>
      <c r="F15" s="17">
        <v>78</v>
      </c>
      <c r="G15" s="17">
        <v>59</v>
      </c>
      <c r="H15" s="18">
        <f t="shared" si="0"/>
        <v>66.6</v>
      </c>
      <c r="I15" s="19"/>
    </row>
    <row r="16" spans="1:9" s="2" customFormat="1" ht="31.5" customHeight="1">
      <c r="A16" s="12">
        <v>14</v>
      </c>
      <c r="B16" s="10" t="s">
        <v>11</v>
      </c>
      <c r="C16" s="17" t="str">
        <f>"2020110925"</f>
        <v>2020110925</v>
      </c>
      <c r="D16" s="17" t="str">
        <f>"09"</f>
        <v>09</v>
      </c>
      <c r="E16" s="17" t="str">
        <f>"25"</f>
        <v>25</v>
      </c>
      <c r="F16" s="17">
        <v>64</v>
      </c>
      <c r="G16" s="17">
        <v>68</v>
      </c>
      <c r="H16" s="18">
        <f t="shared" si="0"/>
        <v>66.4</v>
      </c>
      <c r="I16" s="19"/>
    </row>
    <row r="17" spans="1:9" s="2" customFormat="1" ht="31.5" customHeight="1">
      <c r="A17" s="12">
        <v>15</v>
      </c>
      <c r="B17" s="10" t="s">
        <v>11</v>
      </c>
      <c r="C17" s="17" t="str">
        <f>"2020111001"</f>
        <v>2020111001</v>
      </c>
      <c r="D17" s="17" t="str">
        <f>"10"</f>
        <v>10</v>
      </c>
      <c r="E17" s="17" t="str">
        <f>"01"</f>
        <v>01</v>
      </c>
      <c r="F17" s="17">
        <v>76</v>
      </c>
      <c r="G17" s="17">
        <v>60</v>
      </c>
      <c r="H17" s="18">
        <f t="shared" si="0"/>
        <v>66.4</v>
      </c>
      <c r="I17" s="19"/>
    </row>
    <row r="18" spans="1:9" s="2" customFormat="1" ht="31.5" customHeight="1">
      <c r="A18" s="12">
        <v>16</v>
      </c>
      <c r="B18" s="10" t="s">
        <v>11</v>
      </c>
      <c r="C18" s="17" t="str">
        <f>"2020110807"</f>
        <v>2020110807</v>
      </c>
      <c r="D18" s="17" t="str">
        <f>"08"</f>
        <v>08</v>
      </c>
      <c r="E18" s="17" t="str">
        <f>"07"</f>
        <v>07</v>
      </c>
      <c r="F18" s="17">
        <v>68</v>
      </c>
      <c r="G18" s="17">
        <v>65</v>
      </c>
      <c r="H18" s="18">
        <f t="shared" si="0"/>
        <v>66.2</v>
      </c>
      <c r="I18" s="19"/>
    </row>
    <row r="19" spans="1:9" s="2" customFormat="1" ht="31.5" customHeight="1">
      <c r="A19" s="12">
        <v>17</v>
      </c>
      <c r="B19" s="10" t="s">
        <v>11</v>
      </c>
      <c r="C19" s="17" t="str">
        <f>"2020110906"</f>
        <v>2020110906</v>
      </c>
      <c r="D19" s="17" t="str">
        <f>"09"</f>
        <v>09</v>
      </c>
      <c r="E19" s="17" t="str">
        <f>"06"</f>
        <v>06</v>
      </c>
      <c r="F19" s="17">
        <v>72</v>
      </c>
      <c r="G19" s="17">
        <v>62</v>
      </c>
      <c r="H19" s="18">
        <f t="shared" si="0"/>
        <v>66</v>
      </c>
      <c r="I19" s="19"/>
    </row>
    <row r="20" spans="1:9" s="2" customFormat="1" ht="31.5" customHeight="1">
      <c r="A20" s="12">
        <v>18</v>
      </c>
      <c r="B20" s="10" t="s">
        <v>11</v>
      </c>
      <c r="C20" s="17" t="str">
        <f>"2020110715"</f>
        <v>2020110715</v>
      </c>
      <c r="D20" s="17" t="str">
        <f>"07"</f>
        <v>07</v>
      </c>
      <c r="E20" s="17" t="str">
        <f>"15"</f>
        <v>15</v>
      </c>
      <c r="F20" s="17">
        <v>65</v>
      </c>
      <c r="G20" s="17">
        <v>66</v>
      </c>
      <c r="H20" s="18">
        <f t="shared" si="0"/>
        <v>65.6</v>
      </c>
      <c r="I20" s="19"/>
    </row>
    <row r="21" spans="1:9" s="2" customFormat="1" ht="31.5" customHeight="1">
      <c r="A21" s="12">
        <v>19</v>
      </c>
      <c r="B21" s="10" t="s">
        <v>11</v>
      </c>
      <c r="C21" s="17" t="str">
        <f>"2020110808"</f>
        <v>2020110808</v>
      </c>
      <c r="D21" s="17" t="str">
        <f>"08"</f>
        <v>08</v>
      </c>
      <c r="E21" s="17" t="str">
        <f>"08"</f>
        <v>08</v>
      </c>
      <c r="F21" s="17">
        <v>66</v>
      </c>
      <c r="G21" s="17">
        <v>65</v>
      </c>
      <c r="H21" s="18">
        <f t="shared" si="0"/>
        <v>65.4</v>
      </c>
      <c r="I21" s="19"/>
    </row>
    <row r="22" spans="1:9" s="2" customFormat="1" ht="31.5" customHeight="1">
      <c r="A22" s="12">
        <v>20</v>
      </c>
      <c r="B22" s="10" t="s">
        <v>11</v>
      </c>
      <c r="C22" s="17" t="str">
        <f>"2020110813"</f>
        <v>2020110813</v>
      </c>
      <c r="D22" s="17" t="str">
        <f>"08"</f>
        <v>08</v>
      </c>
      <c r="E22" s="17" t="str">
        <f>"13"</f>
        <v>13</v>
      </c>
      <c r="F22" s="17">
        <v>75</v>
      </c>
      <c r="G22" s="17">
        <v>59</v>
      </c>
      <c r="H22" s="18">
        <f t="shared" si="0"/>
        <v>65.4</v>
      </c>
      <c r="I22" s="19"/>
    </row>
    <row r="23" spans="1:9" s="2" customFormat="1" ht="31.5" customHeight="1">
      <c r="A23" s="12">
        <v>21</v>
      </c>
      <c r="B23" s="10" t="s">
        <v>12</v>
      </c>
      <c r="C23" s="17" t="str">
        <f>"2020121209"</f>
        <v>2020121209</v>
      </c>
      <c r="D23" s="17" t="str">
        <f>"12"</f>
        <v>12</v>
      </c>
      <c r="E23" s="17" t="str">
        <f>"09"</f>
        <v>09</v>
      </c>
      <c r="F23" s="17">
        <v>77</v>
      </c>
      <c r="G23" s="17">
        <v>68</v>
      </c>
      <c r="H23" s="18">
        <f aca="true" t="shared" si="1" ref="H23:H68">F23*0.4+G23*0.6</f>
        <v>71.6</v>
      </c>
      <c r="I23" s="19"/>
    </row>
    <row r="24" spans="1:9" s="2" customFormat="1" ht="31.5" customHeight="1">
      <c r="A24" s="12">
        <v>22</v>
      </c>
      <c r="B24" s="10" t="s">
        <v>12</v>
      </c>
      <c r="C24" s="17" t="str">
        <f>"2020121525"</f>
        <v>2020121525</v>
      </c>
      <c r="D24" s="17" t="str">
        <f>"15"</f>
        <v>15</v>
      </c>
      <c r="E24" s="17" t="str">
        <f>"25"</f>
        <v>25</v>
      </c>
      <c r="F24" s="17">
        <v>82</v>
      </c>
      <c r="G24" s="17">
        <v>64</v>
      </c>
      <c r="H24" s="18">
        <f t="shared" si="1"/>
        <v>71.2</v>
      </c>
      <c r="I24" s="19"/>
    </row>
    <row r="25" spans="1:9" s="2" customFormat="1" ht="31.5" customHeight="1">
      <c r="A25" s="12">
        <v>23</v>
      </c>
      <c r="B25" s="10" t="s">
        <v>12</v>
      </c>
      <c r="C25" s="17" t="str">
        <f>"2020121321"</f>
        <v>2020121321</v>
      </c>
      <c r="D25" s="17" t="str">
        <f>"13"</f>
        <v>13</v>
      </c>
      <c r="E25" s="17" t="str">
        <f>"21"</f>
        <v>21</v>
      </c>
      <c r="F25" s="17">
        <v>81</v>
      </c>
      <c r="G25" s="17">
        <v>64</v>
      </c>
      <c r="H25" s="18">
        <f t="shared" si="1"/>
        <v>70.8</v>
      </c>
      <c r="I25" s="19"/>
    </row>
    <row r="26" spans="1:9" s="2" customFormat="1" ht="31.5" customHeight="1">
      <c r="A26" s="12">
        <v>24</v>
      </c>
      <c r="B26" s="10" t="s">
        <v>12</v>
      </c>
      <c r="C26" s="17" t="str">
        <f>"2020121119"</f>
        <v>2020121119</v>
      </c>
      <c r="D26" s="17" t="str">
        <f>"11"</f>
        <v>11</v>
      </c>
      <c r="E26" s="17" t="str">
        <f>"19"</f>
        <v>19</v>
      </c>
      <c r="F26" s="17">
        <v>72</v>
      </c>
      <c r="G26" s="17">
        <v>69</v>
      </c>
      <c r="H26" s="18">
        <f t="shared" si="1"/>
        <v>70.2</v>
      </c>
      <c r="I26" s="19"/>
    </row>
    <row r="27" spans="1:9" s="2" customFormat="1" ht="31.5" customHeight="1">
      <c r="A27" s="12">
        <v>25</v>
      </c>
      <c r="B27" s="10" t="s">
        <v>12</v>
      </c>
      <c r="C27" s="17" t="str">
        <f>"2020121416"</f>
        <v>2020121416</v>
      </c>
      <c r="D27" s="17" t="str">
        <f>"14"</f>
        <v>14</v>
      </c>
      <c r="E27" s="17" t="str">
        <f>"16"</f>
        <v>16</v>
      </c>
      <c r="F27" s="17">
        <v>70</v>
      </c>
      <c r="G27" s="17">
        <v>70</v>
      </c>
      <c r="H27" s="18">
        <f t="shared" si="1"/>
        <v>70</v>
      </c>
      <c r="I27" s="19"/>
    </row>
    <row r="28" spans="1:9" s="2" customFormat="1" ht="31.5" customHeight="1">
      <c r="A28" s="12">
        <v>26</v>
      </c>
      <c r="B28" s="10" t="s">
        <v>12</v>
      </c>
      <c r="C28" s="17" t="str">
        <f>"2020121504"</f>
        <v>2020121504</v>
      </c>
      <c r="D28" s="17" t="str">
        <f>"15"</f>
        <v>15</v>
      </c>
      <c r="E28" s="17" t="str">
        <f>"04"</f>
        <v>04</v>
      </c>
      <c r="F28" s="17">
        <v>77</v>
      </c>
      <c r="G28" s="17">
        <v>65</v>
      </c>
      <c r="H28" s="18">
        <f t="shared" si="1"/>
        <v>69.8</v>
      </c>
      <c r="I28" s="19"/>
    </row>
    <row r="29" spans="1:9" s="2" customFormat="1" ht="31.5" customHeight="1">
      <c r="A29" s="12">
        <v>27</v>
      </c>
      <c r="B29" s="10" t="s">
        <v>12</v>
      </c>
      <c r="C29" s="17" t="str">
        <f>"2020121402"</f>
        <v>2020121402</v>
      </c>
      <c r="D29" s="17" t="str">
        <f>"14"</f>
        <v>14</v>
      </c>
      <c r="E29" s="17" t="str">
        <f>"02"</f>
        <v>02</v>
      </c>
      <c r="F29" s="17">
        <v>80</v>
      </c>
      <c r="G29" s="17">
        <v>63</v>
      </c>
      <c r="H29" s="18">
        <f t="shared" si="1"/>
        <v>69.8</v>
      </c>
      <c r="I29" s="19"/>
    </row>
    <row r="30" spans="1:9" s="2" customFormat="1" ht="31.5" customHeight="1">
      <c r="A30" s="12">
        <v>28</v>
      </c>
      <c r="B30" s="10" t="s">
        <v>12</v>
      </c>
      <c r="C30" s="17" t="str">
        <f>"2020121122"</f>
        <v>2020121122</v>
      </c>
      <c r="D30" s="17" t="str">
        <f>"11"</f>
        <v>11</v>
      </c>
      <c r="E30" s="17" t="str">
        <f>"22"</f>
        <v>22</v>
      </c>
      <c r="F30" s="17">
        <v>86</v>
      </c>
      <c r="G30" s="17">
        <v>59</v>
      </c>
      <c r="H30" s="18">
        <f t="shared" si="1"/>
        <v>69.8</v>
      </c>
      <c r="I30" s="19"/>
    </row>
    <row r="31" spans="1:9" s="2" customFormat="1" ht="31.5" customHeight="1">
      <c r="A31" s="12">
        <v>29</v>
      </c>
      <c r="B31" s="10" t="s">
        <v>12</v>
      </c>
      <c r="C31" s="17" t="str">
        <f>"2020121120"</f>
        <v>2020121120</v>
      </c>
      <c r="D31" s="17" t="str">
        <f>"11"</f>
        <v>11</v>
      </c>
      <c r="E31" s="17" t="str">
        <f>"20"</f>
        <v>20</v>
      </c>
      <c r="F31" s="17">
        <v>78</v>
      </c>
      <c r="G31" s="17">
        <v>63</v>
      </c>
      <c r="H31" s="18">
        <f t="shared" si="1"/>
        <v>69</v>
      </c>
      <c r="I31" s="19"/>
    </row>
    <row r="32" spans="1:9" s="2" customFormat="1" ht="31.5" customHeight="1">
      <c r="A32" s="12">
        <v>30</v>
      </c>
      <c r="B32" s="10" t="s">
        <v>12</v>
      </c>
      <c r="C32" s="17" t="str">
        <f>"2020121505"</f>
        <v>2020121505</v>
      </c>
      <c r="D32" s="17" t="str">
        <f>"15"</f>
        <v>15</v>
      </c>
      <c r="E32" s="17" t="str">
        <f>"05"</f>
        <v>05</v>
      </c>
      <c r="F32" s="17">
        <v>73</v>
      </c>
      <c r="G32" s="17">
        <v>66</v>
      </c>
      <c r="H32" s="18">
        <f t="shared" si="1"/>
        <v>68.80000000000001</v>
      </c>
      <c r="I32" s="19"/>
    </row>
    <row r="33" spans="1:9" s="2" customFormat="1" ht="31.5" customHeight="1">
      <c r="A33" s="12">
        <v>31</v>
      </c>
      <c r="B33" s="10" t="s">
        <v>12</v>
      </c>
      <c r="C33" s="17" t="str">
        <f>"2020121303"</f>
        <v>2020121303</v>
      </c>
      <c r="D33" s="17" t="str">
        <f>"13"</f>
        <v>13</v>
      </c>
      <c r="E33" s="17" t="str">
        <f>"03"</f>
        <v>03</v>
      </c>
      <c r="F33" s="17">
        <v>79</v>
      </c>
      <c r="G33" s="17">
        <v>62</v>
      </c>
      <c r="H33" s="18">
        <f t="shared" si="1"/>
        <v>68.8</v>
      </c>
      <c r="I33" s="19"/>
    </row>
    <row r="34" spans="1:9" s="2" customFormat="1" ht="31.5" customHeight="1">
      <c r="A34" s="12">
        <v>32</v>
      </c>
      <c r="B34" s="10" t="s">
        <v>12</v>
      </c>
      <c r="C34" s="17" t="str">
        <f>"2020121212"</f>
        <v>2020121212</v>
      </c>
      <c r="D34" s="17" t="str">
        <f>"12"</f>
        <v>12</v>
      </c>
      <c r="E34" s="17" t="str">
        <f>"12"</f>
        <v>12</v>
      </c>
      <c r="F34" s="17">
        <v>63</v>
      </c>
      <c r="G34" s="17">
        <v>72</v>
      </c>
      <c r="H34" s="18">
        <f t="shared" si="1"/>
        <v>68.4</v>
      </c>
      <c r="I34" s="19"/>
    </row>
    <row r="35" spans="1:9" s="2" customFormat="1" ht="31.5" customHeight="1">
      <c r="A35" s="12">
        <v>33</v>
      </c>
      <c r="B35" s="10" t="s">
        <v>12</v>
      </c>
      <c r="C35" s="17" t="str">
        <f>"2020121330"</f>
        <v>2020121330</v>
      </c>
      <c r="D35" s="17" t="str">
        <f>"13"</f>
        <v>13</v>
      </c>
      <c r="E35" s="17" t="str">
        <f>"30"</f>
        <v>30</v>
      </c>
      <c r="F35" s="17">
        <v>60</v>
      </c>
      <c r="G35" s="17">
        <v>73</v>
      </c>
      <c r="H35" s="18">
        <f t="shared" si="1"/>
        <v>67.8</v>
      </c>
      <c r="I35" s="19"/>
    </row>
    <row r="36" spans="1:9" s="2" customFormat="1" ht="31.5" customHeight="1">
      <c r="A36" s="12">
        <v>34</v>
      </c>
      <c r="B36" s="10" t="s">
        <v>12</v>
      </c>
      <c r="C36" s="17" t="str">
        <f>"2020121507"</f>
        <v>2020121507</v>
      </c>
      <c r="D36" s="17" t="str">
        <f>"15"</f>
        <v>15</v>
      </c>
      <c r="E36" s="17" t="str">
        <f>"07"</f>
        <v>07</v>
      </c>
      <c r="F36" s="17">
        <v>61</v>
      </c>
      <c r="G36" s="17">
        <v>72</v>
      </c>
      <c r="H36" s="18">
        <f t="shared" si="1"/>
        <v>67.6</v>
      </c>
      <c r="I36" s="19"/>
    </row>
    <row r="37" spans="1:9" s="2" customFormat="1" ht="31.5" customHeight="1">
      <c r="A37" s="12">
        <v>35</v>
      </c>
      <c r="B37" s="10" t="s">
        <v>12</v>
      </c>
      <c r="C37" s="17" t="str">
        <f>"2020121117"</f>
        <v>2020121117</v>
      </c>
      <c r="D37" s="17" t="str">
        <f>"11"</f>
        <v>11</v>
      </c>
      <c r="E37" s="17" t="str">
        <f>"17"</f>
        <v>17</v>
      </c>
      <c r="F37" s="17">
        <v>64</v>
      </c>
      <c r="G37" s="17">
        <v>70</v>
      </c>
      <c r="H37" s="18">
        <f t="shared" si="1"/>
        <v>67.6</v>
      </c>
      <c r="I37" s="19"/>
    </row>
    <row r="38" spans="1:9" s="2" customFormat="1" ht="31.5" customHeight="1">
      <c r="A38" s="12">
        <v>36</v>
      </c>
      <c r="B38" s="10" t="s">
        <v>12</v>
      </c>
      <c r="C38" s="17" t="str">
        <f>"2020121408"</f>
        <v>2020121408</v>
      </c>
      <c r="D38" s="17" t="str">
        <f>"14"</f>
        <v>14</v>
      </c>
      <c r="E38" s="17" t="str">
        <f>"08"</f>
        <v>08</v>
      </c>
      <c r="F38" s="17">
        <v>64</v>
      </c>
      <c r="G38" s="17">
        <v>70</v>
      </c>
      <c r="H38" s="18">
        <f t="shared" si="1"/>
        <v>67.6</v>
      </c>
      <c r="I38" s="19"/>
    </row>
    <row r="39" spans="1:9" s="2" customFormat="1" ht="31.5" customHeight="1">
      <c r="A39" s="12">
        <v>37</v>
      </c>
      <c r="B39" s="10" t="s">
        <v>13</v>
      </c>
      <c r="C39" s="17" t="str">
        <f>"2020132006"</f>
        <v>2020132006</v>
      </c>
      <c r="D39" s="17" t="str">
        <f>"20"</f>
        <v>20</v>
      </c>
      <c r="E39" s="17" t="str">
        <f>"06"</f>
        <v>06</v>
      </c>
      <c r="F39" s="17">
        <v>91</v>
      </c>
      <c r="G39" s="17">
        <v>60</v>
      </c>
      <c r="H39" s="18">
        <f aca="true" t="shared" si="2" ref="H39:H68">F39*0.4+G39*0.6</f>
        <v>72.4</v>
      </c>
      <c r="I39" s="19"/>
    </row>
    <row r="40" spans="1:9" s="2" customFormat="1" ht="31.5" customHeight="1">
      <c r="A40" s="12">
        <v>38</v>
      </c>
      <c r="B40" s="10" t="s">
        <v>13</v>
      </c>
      <c r="C40" s="17" t="str">
        <f>"2020132010"</f>
        <v>2020132010</v>
      </c>
      <c r="D40" s="17" t="str">
        <f>"20"</f>
        <v>20</v>
      </c>
      <c r="E40" s="17" t="str">
        <f>"10"</f>
        <v>10</v>
      </c>
      <c r="F40" s="17">
        <v>82</v>
      </c>
      <c r="G40" s="17">
        <v>65</v>
      </c>
      <c r="H40" s="18">
        <f t="shared" si="2"/>
        <v>71.80000000000001</v>
      </c>
      <c r="I40" s="19"/>
    </row>
    <row r="41" spans="1:9" s="2" customFormat="1" ht="31.5" customHeight="1">
      <c r="A41" s="12">
        <v>39</v>
      </c>
      <c r="B41" s="10" t="s">
        <v>13</v>
      </c>
      <c r="C41" s="17" t="str">
        <f>"2020131729"</f>
        <v>2020131729</v>
      </c>
      <c r="D41" s="17" t="str">
        <f>"17"</f>
        <v>17</v>
      </c>
      <c r="E41" s="17" t="str">
        <f>"29"</f>
        <v>29</v>
      </c>
      <c r="F41" s="17">
        <v>91</v>
      </c>
      <c r="G41" s="17">
        <v>59</v>
      </c>
      <c r="H41" s="18">
        <f t="shared" si="2"/>
        <v>71.8</v>
      </c>
      <c r="I41" s="19"/>
    </row>
    <row r="42" spans="1:9" s="2" customFormat="1" ht="31.5" customHeight="1">
      <c r="A42" s="12">
        <v>40</v>
      </c>
      <c r="B42" s="10" t="s">
        <v>13</v>
      </c>
      <c r="C42" s="17" t="str">
        <f>"2020131725"</f>
        <v>2020131725</v>
      </c>
      <c r="D42" s="17" t="str">
        <f>"17"</f>
        <v>17</v>
      </c>
      <c r="E42" s="17" t="str">
        <f>"25"</f>
        <v>25</v>
      </c>
      <c r="F42" s="17">
        <v>81</v>
      </c>
      <c r="G42" s="17">
        <v>65</v>
      </c>
      <c r="H42" s="18">
        <f t="shared" si="2"/>
        <v>71.4</v>
      </c>
      <c r="I42" s="19"/>
    </row>
    <row r="43" spans="1:9" s="2" customFormat="1" ht="31.5" customHeight="1">
      <c r="A43" s="12">
        <v>41</v>
      </c>
      <c r="B43" s="10" t="s">
        <v>13</v>
      </c>
      <c r="C43" s="17" t="str">
        <f>"2020131607"</f>
        <v>2020131607</v>
      </c>
      <c r="D43" s="17" t="str">
        <f>"16"</f>
        <v>16</v>
      </c>
      <c r="E43" s="17" t="str">
        <f>"07"</f>
        <v>07</v>
      </c>
      <c r="F43" s="17">
        <v>73</v>
      </c>
      <c r="G43" s="17">
        <v>70</v>
      </c>
      <c r="H43" s="18">
        <f t="shared" si="2"/>
        <v>71.2</v>
      </c>
      <c r="I43" s="19"/>
    </row>
    <row r="44" spans="1:9" s="2" customFormat="1" ht="31.5" customHeight="1">
      <c r="A44" s="12">
        <v>42</v>
      </c>
      <c r="B44" s="10" t="s">
        <v>13</v>
      </c>
      <c r="C44" s="17" t="str">
        <f>"2020132016"</f>
        <v>2020132016</v>
      </c>
      <c r="D44" s="17" t="str">
        <f>"20"</f>
        <v>20</v>
      </c>
      <c r="E44" s="17" t="str">
        <f>"16"</f>
        <v>16</v>
      </c>
      <c r="F44" s="17">
        <v>77</v>
      </c>
      <c r="G44" s="17">
        <v>66</v>
      </c>
      <c r="H44" s="18">
        <f t="shared" si="2"/>
        <v>70.4</v>
      </c>
      <c r="I44" s="19"/>
    </row>
    <row r="45" spans="1:9" s="2" customFormat="1" ht="31.5" customHeight="1">
      <c r="A45" s="12">
        <v>43</v>
      </c>
      <c r="B45" s="10" t="s">
        <v>13</v>
      </c>
      <c r="C45" s="17" t="str">
        <f>"2020131902"</f>
        <v>2020131902</v>
      </c>
      <c r="D45" s="17" t="str">
        <f>"19"</f>
        <v>19</v>
      </c>
      <c r="E45" s="17" t="str">
        <f>"02"</f>
        <v>02</v>
      </c>
      <c r="F45" s="17">
        <v>72</v>
      </c>
      <c r="G45" s="17">
        <v>68</v>
      </c>
      <c r="H45" s="18">
        <f t="shared" si="2"/>
        <v>69.6</v>
      </c>
      <c r="I45" s="19"/>
    </row>
    <row r="46" spans="1:9" s="2" customFormat="1" ht="31.5" customHeight="1">
      <c r="A46" s="12">
        <v>44</v>
      </c>
      <c r="B46" s="10" t="s">
        <v>13</v>
      </c>
      <c r="C46" s="17" t="str">
        <f>"2020131602"</f>
        <v>2020131602</v>
      </c>
      <c r="D46" s="17" t="str">
        <f>"16"</f>
        <v>16</v>
      </c>
      <c r="E46" s="17" t="str">
        <f>"02"</f>
        <v>02</v>
      </c>
      <c r="F46" s="17">
        <v>84</v>
      </c>
      <c r="G46" s="17">
        <v>60</v>
      </c>
      <c r="H46" s="18">
        <f t="shared" si="2"/>
        <v>69.6</v>
      </c>
      <c r="I46" s="19"/>
    </row>
    <row r="47" spans="1:9" s="2" customFormat="1" ht="31.5" customHeight="1">
      <c r="A47" s="12">
        <v>45</v>
      </c>
      <c r="B47" s="10" t="s">
        <v>14</v>
      </c>
      <c r="C47" s="17" t="str">
        <f>"2020142028"</f>
        <v>2020142028</v>
      </c>
      <c r="D47" s="17" t="str">
        <f>"20"</f>
        <v>20</v>
      </c>
      <c r="E47" s="17" t="str">
        <f>"28"</f>
        <v>28</v>
      </c>
      <c r="F47" s="17">
        <v>67</v>
      </c>
      <c r="G47" s="17">
        <v>84</v>
      </c>
      <c r="H47" s="18">
        <f aca="true" t="shared" si="3" ref="H47:H66">F47*0.4+G47*0.6</f>
        <v>77.2</v>
      </c>
      <c r="I47" s="19"/>
    </row>
    <row r="48" spans="1:9" s="2" customFormat="1" ht="31.5" customHeight="1">
      <c r="A48" s="12">
        <v>46</v>
      </c>
      <c r="B48" s="10" t="s">
        <v>14</v>
      </c>
      <c r="C48" s="17" t="str">
        <f>"2020142209"</f>
        <v>2020142209</v>
      </c>
      <c r="D48" s="17" t="str">
        <f>"22"</f>
        <v>22</v>
      </c>
      <c r="E48" s="17" t="str">
        <f>"09"</f>
        <v>09</v>
      </c>
      <c r="F48" s="17">
        <v>84</v>
      </c>
      <c r="G48" s="17">
        <v>72</v>
      </c>
      <c r="H48" s="18">
        <f t="shared" si="3"/>
        <v>76.8</v>
      </c>
      <c r="I48" s="19"/>
    </row>
    <row r="49" spans="1:9" s="2" customFormat="1" ht="31.5" customHeight="1">
      <c r="A49" s="12">
        <v>47</v>
      </c>
      <c r="B49" s="10" t="s">
        <v>14</v>
      </c>
      <c r="C49" s="17" t="str">
        <f>"2020142206"</f>
        <v>2020142206</v>
      </c>
      <c r="D49" s="17" t="str">
        <f>"22"</f>
        <v>22</v>
      </c>
      <c r="E49" s="17" t="str">
        <f>"06"</f>
        <v>06</v>
      </c>
      <c r="F49" s="17">
        <v>74</v>
      </c>
      <c r="G49" s="17">
        <v>78</v>
      </c>
      <c r="H49" s="18">
        <f t="shared" si="3"/>
        <v>76.4</v>
      </c>
      <c r="I49" s="19"/>
    </row>
    <row r="50" spans="1:9" s="2" customFormat="1" ht="31.5" customHeight="1">
      <c r="A50" s="12">
        <v>48</v>
      </c>
      <c r="B50" s="10" t="s">
        <v>14</v>
      </c>
      <c r="C50" s="17" t="str">
        <f>"2020142220"</f>
        <v>2020142220</v>
      </c>
      <c r="D50" s="17" t="str">
        <f>"22"</f>
        <v>22</v>
      </c>
      <c r="E50" s="17" t="str">
        <f>"20"</f>
        <v>20</v>
      </c>
      <c r="F50" s="17">
        <v>79</v>
      </c>
      <c r="G50" s="17">
        <v>74</v>
      </c>
      <c r="H50" s="18">
        <f t="shared" si="3"/>
        <v>76</v>
      </c>
      <c r="I50" s="19"/>
    </row>
    <row r="51" spans="1:9" s="2" customFormat="1" ht="31.5" customHeight="1">
      <c r="A51" s="12">
        <v>49</v>
      </c>
      <c r="B51" s="10" t="s">
        <v>14</v>
      </c>
      <c r="C51" s="17" t="str">
        <f>"2020142229"</f>
        <v>2020142229</v>
      </c>
      <c r="D51" s="17" t="str">
        <f>"22"</f>
        <v>22</v>
      </c>
      <c r="E51" s="17" t="str">
        <f>"29"</f>
        <v>29</v>
      </c>
      <c r="F51" s="17">
        <v>77</v>
      </c>
      <c r="G51" s="17">
        <v>75</v>
      </c>
      <c r="H51" s="18">
        <f t="shared" si="3"/>
        <v>75.8</v>
      </c>
      <c r="I51" s="19"/>
    </row>
    <row r="52" spans="1:9" s="2" customFormat="1" ht="31.5" customHeight="1">
      <c r="A52" s="12">
        <v>50</v>
      </c>
      <c r="B52" s="10" t="s">
        <v>14</v>
      </c>
      <c r="C52" s="17" t="str">
        <f>"2020142101"</f>
        <v>2020142101</v>
      </c>
      <c r="D52" s="17" t="str">
        <f>"21"</f>
        <v>21</v>
      </c>
      <c r="E52" s="17" t="str">
        <f>"01"</f>
        <v>01</v>
      </c>
      <c r="F52" s="17">
        <v>79</v>
      </c>
      <c r="G52" s="17">
        <v>73</v>
      </c>
      <c r="H52" s="18">
        <f t="shared" si="3"/>
        <v>75.4</v>
      </c>
      <c r="I52" s="19"/>
    </row>
    <row r="53" spans="1:9" s="2" customFormat="1" ht="31.5" customHeight="1">
      <c r="A53" s="12">
        <v>51</v>
      </c>
      <c r="B53" s="10" t="s">
        <v>14</v>
      </c>
      <c r="C53" s="17" t="str">
        <f>"2020142123"</f>
        <v>2020142123</v>
      </c>
      <c r="D53" s="17" t="str">
        <f>"21"</f>
        <v>21</v>
      </c>
      <c r="E53" s="17" t="str">
        <f>"23"</f>
        <v>23</v>
      </c>
      <c r="F53" s="17">
        <v>79</v>
      </c>
      <c r="G53" s="17">
        <v>72</v>
      </c>
      <c r="H53" s="18">
        <f t="shared" si="3"/>
        <v>74.8</v>
      </c>
      <c r="I53" s="19"/>
    </row>
    <row r="54" spans="1:9" s="2" customFormat="1" ht="31.5" customHeight="1">
      <c r="A54" s="12">
        <v>52</v>
      </c>
      <c r="B54" s="10" t="s">
        <v>14</v>
      </c>
      <c r="C54" s="17" t="str">
        <f>"2020142112"</f>
        <v>2020142112</v>
      </c>
      <c r="D54" s="17" t="str">
        <f>"21"</f>
        <v>21</v>
      </c>
      <c r="E54" s="17" t="str">
        <f>"12"</f>
        <v>12</v>
      </c>
      <c r="F54" s="17">
        <v>62</v>
      </c>
      <c r="G54" s="17">
        <v>83</v>
      </c>
      <c r="H54" s="18">
        <f t="shared" si="3"/>
        <v>74.6</v>
      </c>
      <c r="I54" s="19"/>
    </row>
    <row r="55" spans="1:9" s="2" customFormat="1" ht="31.5" customHeight="1">
      <c r="A55" s="12">
        <v>53</v>
      </c>
      <c r="B55" s="10" t="s">
        <v>14</v>
      </c>
      <c r="C55" s="17" t="str">
        <f>"2020142330"</f>
        <v>2020142330</v>
      </c>
      <c r="D55" s="17" t="str">
        <f>"23"</f>
        <v>23</v>
      </c>
      <c r="E55" s="17" t="str">
        <f>"30"</f>
        <v>30</v>
      </c>
      <c r="F55" s="17">
        <v>61</v>
      </c>
      <c r="G55" s="17">
        <v>83</v>
      </c>
      <c r="H55" s="18">
        <f t="shared" si="3"/>
        <v>74.2</v>
      </c>
      <c r="I55" s="19"/>
    </row>
    <row r="56" spans="1:9" s="2" customFormat="1" ht="31.5" customHeight="1">
      <c r="A56" s="12">
        <v>54</v>
      </c>
      <c r="B56" s="10" t="s">
        <v>14</v>
      </c>
      <c r="C56" s="17" t="str">
        <f>"2020142117"</f>
        <v>2020142117</v>
      </c>
      <c r="D56" s="17" t="str">
        <f>"21"</f>
        <v>21</v>
      </c>
      <c r="E56" s="17" t="str">
        <f>"17"</f>
        <v>17</v>
      </c>
      <c r="F56" s="17">
        <v>59</v>
      </c>
      <c r="G56" s="17">
        <v>83</v>
      </c>
      <c r="H56" s="18">
        <f t="shared" si="3"/>
        <v>73.4</v>
      </c>
      <c r="I56" s="19"/>
    </row>
    <row r="57" spans="1:9" s="2" customFormat="1" ht="31.5" customHeight="1">
      <c r="A57" s="12">
        <v>55</v>
      </c>
      <c r="B57" s="10" t="s">
        <v>14</v>
      </c>
      <c r="C57" s="17" t="str">
        <f>"2020142308"</f>
        <v>2020142308</v>
      </c>
      <c r="D57" s="17" t="str">
        <f>"23"</f>
        <v>23</v>
      </c>
      <c r="E57" s="17" t="str">
        <f>"08"</f>
        <v>08</v>
      </c>
      <c r="F57" s="17">
        <v>74</v>
      </c>
      <c r="G57" s="17">
        <v>73</v>
      </c>
      <c r="H57" s="18">
        <f t="shared" si="3"/>
        <v>73.4</v>
      </c>
      <c r="I57" s="19"/>
    </row>
    <row r="58" spans="1:9" s="2" customFormat="1" ht="31.5" customHeight="1">
      <c r="A58" s="12">
        <v>56</v>
      </c>
      <c r="B58" s="10" t="s">
        <v>14</v>
      </c>
      <c r="C58" s="17" t="str">
        <f>"2020142029"</f>
        <v>2020142029</v>
      </c>
      <c r="D58" s="17" t="str">
        <f>"20"</f>
        <v>20</v>
      </c>
      <c r="E58" s="17" t="str">
        <f>"29"</f>
        <v>29</v>
      </c>
      <c r="F58" s="17">
        <v>74</v>
      </c>
      <c r="G58" s="17">
        <v>71</v>
      </c>
      <c r="H58" s="18">
        <f t="shared" si="3"/>
        <v>72.2</v>
      </c>
      <c r="I58" s="19"/>
    </row>
    <row r="59" spans="1:9" s="2" customFormat="1" ht="31.5" customHeight="1">
      <c r="A59" s="12">
        <v>57</v>
      </c>
      <c r="B59" s="10" t="s">
        <v>14</v>
      </c>
      <c r="C59" s="17" t="str">
        <f>"2020142024"</f>
        <v>2020142024</v>
      </c>
      <c r="D59" s="17" t="str">
        <f>"20"</f>
        <v>20</v>
      </c>
      <c r="E59" s="17" t="str">
        <f>"24"</f>
        <v>24</v>
      </c>
      <c r="F59" s="17">
        <v>61</v>
      </c>
      <c r="G59" s="17">
        <v>79</v>
      </c>
      <c r="H59" s="18">
        <f t="shared" si="3"/>
        <v>71.8</v>
      </c>
      <c r="I59" s="19"/>
    </row>
    <row r="60" spans="1:9" s="2" customFormat="1" ht="31.5" customHeight="1">
      <c r="A60" s="12">
        <v>58</v>
      </c>
      <c r="B60" s="10" t="s">
        <v>14</v>
      </c>
      <c r="C60" s="17" t="str">
        <f>"2020142114"</f>
        <v>2020142114</v>
      </c>
      <c r="D60" s="17" t="str">
        <f>"21"</f>
        <v>21</v>
      </c>
      <c r="E60" s="17" t="str">
        <f>"14"</f>
        <v>14</v>
      </c>
      <c r="F60" s="17">
        <v>64</v>
      </c>
      <c r="G60" s="17">
        <v>77</v>
      </c>
      <c r="H60" s="18">
        <f t="shared" si="3"/>
        <v>71.8</v>
      </c>
      <c r="I60" s="19"/>
    </row>
    <row r="61" spans="1:9" s="2" customFormat="1" ht="31.5" customHeight="1">
      <c r="A61" s="12">
        <v>59</v>
      </c>
      <c r="B61" s="10" t="s">
        <v>15</v>
      </c>
      <c r="C61" s="17" t="str">
        <f>"2020152509"</f>
        <v>2020152509</v>
      </c>
      <c r="D61" s="17" t="str">
        <f>"25"</f>
        <v>25</v>
      </c>
      <c r="E61" s="17" t="str">
        <f>"09"</f>
        <v>09</v>
      </c>
      <c r="F61" s="17">
        <v>79</v>
      </c>
      <c r="G61" s="17">
        <v>73</v>
      </c>
      <c r="H61" s="18">
        <f t="shared" si="3"/>
        <v>75.4</v>
      </c>
      <c r="I61" s="19"/>
    </row>
    <row r="62" spans="1:9" s="2" customFormat="1" ht="31.5" customHeight="1">
      <c r="A62" s="12">
        <v>60</v>
      </c>
      <c r="B62" s="10" t="s">
        <v>15</v>
      </c>
      <c r="C62" s="17" t="str">
        <f>"2020152629"</f>
        <v>2020152629</v>
      </c>
      <c r="D62" s="17" t="str">
        <f>"26"</f>
        <v>26</v>
      </c>
      <c r="E62" s="17" t="str">
        <f>"29"</f>
        <v>29</v>
      </c>
      <c r="F62" s="17">
        <v>78</v>
      </c>
      <c r="G62" s="17">
        <v>73</v>
      </c>
      <c r="H62" s="18">
        <f t="shared" si="3"/>
        <v>75</v>
      </c>
      <c r="I62" s="19"/>
    </row>
    <row r="63" spans="1:9" s="2" customFormat="1" ht="31.5" customHeight="1">
      <c r="A63" s="12">
        <v>61</v>
      </c>
      <c r="B63" s="10" t="s">
        <v>15</v>
      </c>
      <c r="C63" s="17" t="str">
        <f>"2020152418"</f>
        <v>2020152418</v>
      </c>
      <c r="D63" s="17" t="str">
        <f>"24"</f>
        <v>24</v>
      </c>
      <c r="E63" s="17" t="str">
        <f>"18"</f>
        <v>18</v>
      </c>
      <c r="F63" s="17">
        <v>69</v>
      </c>
      <c r="G63" s="17">
        <v>78</v>
      </c>
      <c r="H63" s="18">
        <f t="shared" si="3"/>
        <v>74.4</v>
      </c>
      <c r="I63" s="19"/>
    </row>
    <row r="64" spans="1:9" s="2" customFormat="1" ht="31.5" customHeight="1">
      <c r="A64" s="12">
        <v>62</v>
      </c>
      <c r="B64" s="10" t="s">
        <v>15</v>
      </c>
      <c r="C64" s="17" t="str">
        <f>"2020152422"</f>
        <v>2020152422</v>
      </c>
      <c r="D64" s="17" t="str">
        <f>"24"</f>
        <v>24</v>
      </c>
      <c r="E64" s="17" t="str">
        <f>"22"</f>
        <v>22</v>
      </c>
      <c r="F64" s="17">
        <v>69</v>
      </c>
      <c r="G64" s="17">
        <v>78</v>
      </c>
      <c r="H64" s="18">
        <f t="shared" si="3"/>
        <v>74.4</v>
      </c>
      <c r="I64" s="19"/>
    </row>
    <row r="65" spans="1:9" s="2" customFormat="1" ht="31.5" customHeight="1">
      <c r="A65" s="12">
        <v>63</v>
      </c>
      <c r="B65" s="10" t="s">
        <v>15</v>
      </c>
      <c r="C65" s="17" t="str">
        <f>"2020152528"</f>
        <v>2020152528</v>
      </c>
      <c r="D65" s="17" t="str">
        <f>"25"</f>
        <v>25</v>
      </c>
      <c r="E65" s="17" t="str">
        <f>"28"</f>
        <v>28</v>
      </c>
      <c r="F65" s="17">
        <v>83</v>
      </c>
      <c r="G65" s="17">
        <v>68</v>
      </c>
      <c r="H65" s="18">
        <f t="shared" si="3"/>
        <v>74</v>
      </c>
      <c r="I65" s="19"/>
    </row>
    <row r="66" spans="1:9" s="2" customFormat="1" ht="31.5" customHeight="1">
      <c r="A66" s="12">
        <v>64</v>
      </c>
      <c r="B66" s="10" t="s">
        <v>16</v>
      </c>
      <c r="C66" s="17" t="str">
        <f>"2020162919"</f>
        <v>2020162919</v>
      </c>
      <c r="D66" s="17" t="str">
        <f>"29"</f>
        <v>29</v>
      </c>
      <c r="E66" s="17" t="str">
        <f>"19"</f>
        <v>19</v>
      </c>
      <c r="F66" s="17">
        <v>64</v>
      </c>
      <c r="G66" s="17">
        <v>81</v>
      </c>
      <c r="H66" s="18">
        <f aca="true" t="shared" si="4" ref="H66:H125">F66*0.4+G66*0.6</f>
        <v>74.2</v>
      </c>
      <c r="I66" s="19"/>
    </row>
    <row r="67" spans="1:9" s="2" customFormat="1" ht="31.5" customHeight="1">
      <c r="A67" s="12">
        <v>65</v>
      </c>
      <c r="B67" s="10" t="s">
        <v>16</v>
      </c>
      <c r="C67" s="17" t="str">
        <f>"2020163011"</f>
        <v>2020163011</v>
      </c>
      <c r="D67" s="17" t="str">
        <f>"30"</f>
        <v>30</v>
      </c>
      <c r="E67" s="17" t="str">
        <f>"11"</f>
        <v>11</v>
      </c>
      <c r="F67" s="17">
        <v>83</v>
      </c>
      <c r="G67" s="17">
        <v>68</v>
      </c>
      <c r="H67" s="18">
        <f t="shared" si="4"/>
        <v>74</v>
      </c>
      <c r="I67" s="19"/>
    </row>
    <row r="68" spans="1:9" s="2" customFormat="1" ht="31.5" customHeight="1">
      <c r="A68" s="12">
        <v>66</v>
      </c>
      <c r="B68" s="10" t="s">
        <v>16</v>
      </c>
      <c r="C68" s="17" t="str">
        <f>"2020162920"</f>
        <v>2020162920</v>
      </c>
      <c r="D68" s="17" t="str">
        <f>"29"</f>
        <v>29</v>
      </c>
      <c r="E68" s="17" t="str">
        <f>"20"</f>
        <v>20</v>
      </c>
      <c r="F68" s="17">
        <v>70</v>
      </c>
      <c r="G68" s="17">
        <v>76</v>
      </c>
      <c r="H68" s="18">
        <f t="shared" si="4"/>
        <v>73.6</v>
      </c>
      <c r="I68" s="19"/>
    </row>
    <row r="69" spans="1:9" s="2" customFormat="1" ht="31.5" customHeight="1">
      <c r="A69" s="12">
        <v>67</v>
      </c>
      <c r="B69" s="10" t="s">
        <v>16</v>
      </c>
      <c r="C69" s="17" t="str">
        <f>"2020162804"</f>
        <v>2020162804</v>
      </c>
      <c r="D69" s="17" t="str">
        <f>"28"</f>
        <v>28</v>
      </c>
      <c r="E69" s="17" t="str">
        <f>"04"</f>
        <v>04</v>
      </c>
      <c r="F69" s="17">
        <v>72</v>
      </c>
      <c r="G69" s="17">
        <v>74</v>
      </c>
      <c r="H69" s="18">
        <f t="shared" si="4"/>
        <v>73.2</v>
      </c>
      <c r="I69" s="19"/>
    </row>
    <row r="70" spans="1:9" s="2" customFormat="1" ht="31.5" customHeight="1">
      <c r="A70" s="12">
        <v>68</v>
      </c>
      <c r="B70" s="10" t="s">
        <v>16</v>
      </c>
      <c r="C70" s="17" t="str">
        <f>"2020162728"</f>
        <v>2020162728</v>
      </c>
      <c r="D70" s="17" t="str">
        <f>"27"</f>
        <v>27</v>
      </c>
      <c r="E70" s="17" t="str">
        <f>"28"</f>
        <v>28</v>
      </c>
      <c r="F70" s="17">
        <v>49</v>
      </c>
      <c r="G70" s="17">
        <v>86</v>
      </c>
      <c r="H70" s="18">
        <f t="shared" si="4"/>
        <v>71.2</v>
      </c>
      <c r="I70" s="19"/>
    </row>
    <row r="71" spans="1:9" s="2" customFormat="1" ht="31.5" customHeight="1">
      <c r="A71" s="12">
        <v>69</v>
      </c>
      <c r="B71" s="10" t="s">
        <v>16</v>
      </c>
      <c r="C71" s="17" t="str">
        <f>"2020163002"</f>
        <v>2020163002</v>
      </c>
      <c r="D71" s="17" t="str">
        <f>"30"</f>
        <v>30</v>
      </c>
      <c r="E71" s="17" t="str">
        <f>"02"</f>
        <v>02</v>
      </c>
      <c r="F71" s="17">
        <v>62</v>
      </c>
      <c r="G71" s="17">
        <v>77</v>
      </c>
      <c r="H71" s="18">
        <f t="shared" si="4"/>
        <v>71</v>
      </c>
      <c r="I71" s="19"/>
    </row>
    <row r="72" spans="1:9" s="2" customFormat="1" ht="31.5" customHeight="1">
      <c r="A72" s="12">
        <v>70</v>
      </c>
      <c r="B72" s="10" t="s">
        <v>16</v>
      </c>
      <c r="C72" s="17" t="str">
        <f>"2020162802"</f>
        <v>2020162802</v>
      </c>
      <c r="D72" s="17" t="str">
        <f>"28"</f>
        <v>28</v>
      </c>
      <c r="E72" s="17" t="str">
        <f>"02"</f>
        <v>02</v>
      </c>
      <c r="F72" s="17">
        <v>71</v>
      </c>
      <c r="G72" s="17">
        <v>71</v>
      </c>
      <c r="H72" s="18">
        <f t="shared" si="4"/>
        <v>71</v>
      </c>
      <c r="I72" s="19"/>
    </row>
    <row r="73" spans="1:9" s="2" customFormat="1" ht="31.5" customHeight="1">
      <c r="A73" s="12">
        <v>71</v>
      </c>
      <c r="B73" s="10" t="s">
        <v>16</v>
      </c>
      <c r="C73" s="17" t="str">
        <f>"2020162803"</f>
        <v>2020162803</v>
      </c>
      <c r="D73" s="17" t="str">
        <f>"28"</f>
        <v>28</v>
      </c>
      <c r="E73" s="17" t="str">
        <f>"03"</f>
        <v>03</v>
      </c>
      <c r="F73" s="17">
        <v>60</v>
      </c>
      <c r="G73" s="17">
        <v>78</v>
      </c>
      <c r="H73" s="18">
        <f t="shared" si="4"/>
        <v>70.8</v>
      </c>
      <c r="I73" s="19"/>
    </row>
    <row r="74" spans="1:9" s="2" customFormat="1" ht="31.5" customHeight="1">
      <c r="A74" s="12">
        <v>72</v>
      </c>
      <c r="B74" s="10" t="s">
        <v>16</v>
      </c>
      <c r="C74" s="17" t="str">
        <f>"2020162916"</f>
        <v>2020162916</v>
      </c>
      <c r="D74" s="17" t="str">
        <f>"29"</f>
        <v>29</v>
      </c>
      <c r="E74" s="17" t="str">
        <f>"16"</f>
        <v>16</v>
      </c>
      <c r="F74" s="17">
        <v>70</v>
      </c>
      <c r="G74" s="17">
        <v>70</v>
      </c>
      <c r="H74" s="18">
        <f t="shared" si="4"/>
        <v>70</v>
      </c>
      <c r="I74" s="19"/>
    </row>
    <row r="75" spans="1:9" s="2" customFormat="1" ht="31.5" customHeight="1">
      <c r="A75" s="12">
        <v>73</v>
      </c>
      <c r="B75" s="10" t="s">
        <v>16</v>
      </c>
      <c r="C75" s="17" t="str">
        <f>"2020163016"</f>
        <v>2020163016</v>
      </c>
      <c r="D75" s="17" t="str">
        <f>"30"</f>
        <v>30</v>
      </c>
      <c r="E75" s="17" t="str">
        <f>"16"</f>
        <v>16</v>
      </c>
      <c r="F75" s="17">
        <v>77</v>
      </c>
      <c r="G75" s="17">
        <v>65</v>
      </c>
      <c r="H75" s="18">
        <f t="shared" si="4"/>
        <v>69.8</v>
      </c>
      <c r="I75" s="19"/>
    </row>
    <row r="76" spans="1:9" s="2" customFormat="1" ht="31.5" customHeight="1">
      <c r="A76" s="12">
        <v>74</v>
      </c>
      <c r="B76" s="10" t="s">
        <v>16</v>
      </c>
      <c r="C76" s="17" t="str">
        <f>"2020163007"</f>
        <v>2020163007</v>
      </c>
      <c r="D76" s="17" t="str">
        <f>"30"</f>
        <v>30</v>
      </c>
      <c r="E76" s="17" t="str">
        <f>"07"</f>
        <v>07</v>
      </c>
      <c r="F76" s="17">
        <v>81</v>
      </c>
      <c r="G76" s="17">
        <v>62</v>
      </c>
      <c r="H76" s="18">
        <f t="shared" si="4"/>
        <v>69.6</v>
      </c>
      <c r="I76" s="19"/>
    </row>
    <row r="77" spans="1:9" s="2" customFormat="1" ht="31.5" customHeight="1">
      <c r="A77" s="12">
        <v>75</v>
      </c>
      <c r="B77" s="10" t="s">
        <v>16</v>
      </c>
      <c r="C77" s="17" t="str">
        <f>"2020162930"</f>
        <v>2020162930</v>
      </c>
      <c r="D77" s="17" t="str">
        <f>"29"</f>
        <v>29</v>
      </c>
      <c r="E77" s="17" t="str">
        <f>"30"</f>
        <v>30</v>
      </c>
      <c r="F77" s="17">
        <v>68</v>
      </c>
      <c r="G77" s="17">
        <v>70</v>
      </c>
      <c r="H77" s="18">
        <f t="shared" si="4"/>
        <v>69.2</v>
      </c>
      <c r="I77" s="19"/>
    </row>
    <row r="78" spans="1:9" s="2" customFormat="1" ht="31.5" customHeight="1">
      <c r="A78" s="12">
        <v>76</v>
      </c>
      <c r="B78" s="10" t="s">
        <v>17</v>
      </c>
      <c r="C78" s="17" t="str">
        <f>"2020173217"</f>
        <v>2020173217</v>
      </c>
      <c r="D78" s="17" t="str">
        <f>"32"</f>
        <v>32</v>
      </c>
      <c r="E78" s="17" t="str">
        <f>"17"</f>
        <v>17</v>
      </c>
      <c r="F78" s="17">
        <v>68</v>
      </c>
      <c r="G78" s="17">
        <v>60.5</v>
      </c>
      <c r="H78" s="18">
        <f aca="true" t="shared" si="5" ref="H78:H99">F78*0.4+G78*0.6</f>
        <v>63.5</v>
      </c>
      <c r="I78" s="19"/>
    </row>
    <row r="79" spans="1:9" s="2" customFormat="1" ht="31.5" customHeight="1">
      <c r="A79" s="12">
        <v>77</v>
      </c>
      <c r="B79" s="10" t="s">
        <v>17</v>
      </c>
      <c r="C79" s="17" t="str">
        <f>"2020173312"</f>
        <v>2020173312</v>
      </c>
      <c r="D79" s="17" t="str">
        <f>"33"</f>
        <v>33</v>
      </c>
      <c r="E79" s="17" t="str">
        <f>"12"</f>
        <v>12</v>
      </c>
      <c r="F79" s="17">
        <v>79</v>
      </c>
      <c r="G79" s="17">
        <v>53</v>
      </c>
      <c r="H79" s="18">
        <f t="shared" si="5"/>
        <v>63.4</v>
      </c>
      <c r="I79" s="19"/>
    </row>
    <row r="80" spans="1:9" s="2" customFormat="1" ht="31.5" customHeight="1">
      <c r="A80" s="12">
        <v>78</v>
      </c>
      <c r="B80" s="10" t="s">
        <v>17</v>
      </c>
      <c r="C80" s="17" t="str">
        <f>"2020173220"</f>
        <v>2020173220</v>
      </c>
      <c r="D80" s="17" t="str">
        <f>"32"</f>
        <v>32</v>
      </c>
      <c r="E80" s="17" t="str">
        <f>"20"</f>
        <v>20</v>
      </c>
      <c r="F80" s="17">
        <v>73</v>
      </c>
      <c r="G80" s="17">
        <v>55.5</v>
      </c>
      <c r="H80" s="18">
        <f t="shared" si="5"/>
        <v>62.5</v>
      </c>
      <c r="I80" s="19"/>
    </row>
    <row r="81" spans="1:9" s="2" customFormat="1" ht="31.5" customHeight="1">
      <c r="A81" s="12">
        <v>79</v>
      </c>
      <c r="B81" s="10" t="s">
        <v>17</v>
      </c>
      <c r="C81" s="17" t="str">
        <f>"2020173205"</f>
        <v>2020173205</v>
      </c>
      <c r="D81" s="17" t="str">
        <f>"32"</f>
        <v>32</v>
      </c>
      <c r="E81" s="17" t="str">
        <f>"05"</f>
        <v>05</v>
      </c>
      <c r="F81" s="17">
        <v>75</v>
      </c>
      <c r="G81" s="17">
        <v>54</v>
      </c>
      <c r="H81" s="18">
        <f t="shared" si="5"/>
        <v>62.4</v>
      </c>
      <c r="I81" s="19"/>
    </row>
    <row r="82" spans="1:9" s="2" customFormat="1" ht="31.5" customHeight="1">
      <c r="A82" s="12">
        <v>80</v>
      </c>
      <c r="B82" s="10" t="s">
        <v>17</v>
      </c>
      <c r="C82" s="17" t="str">
        <f>"2020173313"</f>
        <v>2020173313</v>
      </c>
      <c r="D82" s="17" t="str">
        <f>"33"</f>
        <v>33</v>
      </c>
      <c r="E82" s="17" t="str">
        <f>"13"</f>
        <v>13</v>
      </c>
      <c r="F82" s="17">
        <v>76</v>
      </c>
      <c r="G82" s="17">
        <v>53</v>
      </c>
      <c r="H82" s="18">
        <f t="shared" si="5"/>
        <v>62.2</v>
      </c>
      <c r="I82" s="19"/>
    </row>
    <row r="83" spans="1:9" s="2" customFormat="1" ht="31.5" customHeight="1">
      <c r="A83" s="12">
        <v>81</v>
      </c>
      <c r="B83" s="10" t="s">
        <v>17</v>
      </c>
      <c r="C83" s="17" t="str">
        <f>"2020173211"</f>
        <v>2020173211</v>
      </c>
      <c r="D83" s="17" t="str">
        <f>"32"</f>
        <v>32</v>
      </c>
      <c r="E83" s="17" t="str">
        <f>"11"</f>
        <v>11</v>
      </c>
      <c r="F83" s="17">
        <v>63</v>
      </c>
      <c r="G83" s="17">
        <v>61.5</v>
      </c>
      <c r="H83" s="18">
        <f t="shared" si="5"/>
        <v>62.1</v>
      </c>
      <c r="I83" s="19"/>
    </row>
    <row r="84" spans="1:9" s="2" customFormat="1" ht="31.5" customHeight="1">
      <c r="A84" s="12">
        <v>82</v>
      </c>
      <c r="B84" s="10" t="s">
        <v>17</v>
      </c>
      <c r="C84" s="17" t="str">
        <f>"2020173227"</f>
        <v>2020173227</v>
      </c>
      <c r="D84" s="17" t="str">
        <f>"32"</f>
        <v>32</v>
      </c>
      <c r="E84" s="17" t="str">
        <f>"27"</f>
        <v>27</v>
      </c>
      <c r="F84" s="17">
        <v>67</v>
      </c>
      <c r="G84" s="17">
        <v>58</v>
      </c>
      <c r="H84" s="18">
        <f t="shared" si="5"/>
        <v>61.599999999999994</v>
      </c>
      <c r="I84" s="19"/>
    </row>
    <row r="85" spans="1:9" s="2" customFormat="1" ht="31.5" customHeight="1">
      <c r="A85" s="12">
        <v>83</v>
      </c>
      <c r="B85" s="10" t="s">
        <v>17</v>
      </c>
      <c r="C85" s="17" t="str">
        <f>"2020173213"</f>
        <v>2020173213</v>
      </c>
      <c r="D85" s="17" t="str">
        <f>"32"</f>
        <v>32</v>
      </c>
      <c r="E85" s="17" t="str">
        <f>"13"</f>
        <v>13</v>
      </c>
      <c r="F85" s="17">
        <v>73</v>
      </c>
      <c r="G85" s="17">
        <v>54</v>
      </c>
      <c r="H85" s="18">
        <f t="shared" si="5"/>
        <v>61.6</v>
      </c>
      <c r="I85" s="19"/>
    </row>
    <row r="86" spans="1:9" s="2" customFormat="1" ht="31.5" customHeight="1">
      <c r="A86" s="12">
        <v>84</v>
      </c>
      <c r="B86" s="10" t="s">
        <v>17</v>
      </c>
      <c r="C86" s="17" t="str">
        <f>"2020173316"</f>
        <v>2020173316</v>
      </c>
      <c r="D86" s="17" t="str">
        <f>"33"</f>
        <v>33</v>
      </c>
      <c r="E86" s="17" t="str">
        <f>"16"</f>
        <v>16</v>
      </c>
      <c r="F86" s="17">
        <v>77</v>
      </c>
      <c r="G86" s="17">
        <v>51</v>
      </c>
      <c r="H86" s="18">
        <f t="shared" si="5"/>
        <v>61.4</v>
      </c>
      <c r="I86" s="19"/>
    </row>
    <row r="87" spans="1:9" s="2" customFormat="1" ht="31.5" customHeight="1">
      <c r="A87" s="12">
        <v>85</v>
      </c>
      <c r="B87" s="10" t="s">
        <v>17</v>
      </c>
      <c r="C87" s="17" t="str">
        <f>"2020173223"</f>
        <v>2020173223</v>
      </c>
      <c r="D87" s="17" t="str">
        <f>"32"</f>
        <v>32</v>
      </c>
      <c r="E87" s="17" t="str">
        <f>"23"</f>
        <v>23</v>
      </c>
      <c r="F87" s="17">
        <v>68</v>
      </c>
      <c r="G87" s="17">
        <v>55</v>
      </c>
      <c r="H87" s="18">
        <f t="shared" si="5"/>
        <v>60.2</v>
      </c>
      <c r="I87" s="19"/>
    </row>
    <row r="88" spans="1:9" s="2" customFormat="1" ht="31.5" customHeight="1">
      <c r="A88" s="12">
        <v>86</v>
      </c>
      <c r="B88" s="10" t="s">
        <v>18</v>
      </c>
      <c r="C88" s="17" t="str">
        <f>"2020193408"</f>
        <v>2020193408</v>
      </c>
      <c r="D88" s="17" t="str">
        <f>"34"</f>
        <v>34</v>
      </c>
      <c r="E88" s="17" t="str">
        <f>"08"</f>
        <v>08</v>
      </c>
      <c r="F88" s="17">
        <v>58</v>
      </c>
      <c r="G88" s="17">
        <v>60.5</v>
      </c>
      <c r="H88" s="18">
        <f t="shared" si="5"/>
        <v>59.5</v>
      </c>
      <c r="I88" s="19"/>
    </row>
    <row r="89" spans="1:9" s="2" customFormat="1" ht="31.5" customHeight="1">
      <c r="A89" s="12">
        <v>87</v>
      </c>
      <c r="B89" s="10" t="s">
        <v>18</v>
      </c>
      <c r="C89" s="17" t="str">
        <f>"2020193403"</f>
        <v>2020193403</v>
      </c>
      <c r="D89" s="17" t="str">
        <f>"34"</f>
        <v>34</v>
      </c>
      <c r="E89" s="17" t="str">
        <f>"03"</f>
        <v>03</v>
      </c>
      <c r="F89" s="17">
        <v>63</v>
      </c>
      <c r="G89" s="17">
        <v>57</v>
      </c>
      <c r="H89" s="18">
        <f t="shared" si="5"/>
        <v>59.4</v>
      </c>
      <c r="I89" s="19"/>
    </row>
    <row r="90" spans="1:9" s="2" customFormat="1" ht="31.5" customHeight="1">
      <c r="A90" s="12">
        <v>88</v>
      </c>
      <c r="B90" s="10" t="s">
        <v>18</v>
      </c>
      <c r="C90" s="17" t="str">
        <f>"2020193426"</f>
        <v>2020193426</v>
      </c>
      <c r="D90" s="17" t="str">
        <f>"34"</f>
        <v>34</v>
      </c>
      <c r="E90" s="17" t="str">
        <f>"26"</f>
        <v>26</v>
      </c>
      <c r="F90" s="17">
        <v>57</v>
      </c>
      <c r="G90" s="17">
        <v>60</v>
      </c>
      <c r="H90" s="18">
        <f t="shared" si="5"/>
        <v>58.8</v>
      </c>
      <c r="I90" s="19"/>
    </row>
    <row r="91" spans="1:9" s="2" customFormat="1" ht="31.5" customHeight="1">
      <c r="A91" s="12">
        <v>89</v>
      </c>
      <c r="B91" s="10" t="s">
        <v>18</v>
      </c>
      <c r="C91" s="17" t="str">
        <f>"2020193419"</f>
        <v>2020193419</v>
      </c>
      <c r="D91" s="17" t="str">
        <f>"34"</f>
        <v>34</v>
      </c>
      <c r="E91" s="17" t="str">
        <f>"19"</f>
        <v>19</v>
      </c>
      <c r="F91" s="17">
        <v>73</v>
      </c>
      <c r="G91" s="17">
        <v>48.5</v>
      </c>
      <c r="H91" s="18">
        <f t="shared" si="5"/>
        <v>58.3</v>
      </c>
      <c r="I91" s="19"/>
    </row>
    <row r="92" spans="1:9" s="2" customFormat="1" ht="31.5" customHeight="1">
      <c r="A92" s="12">
        <v>90</v>
      </c>
      <c r="B92" s="10" t="s">
        <v>19</v>
      </c>
      <c r="C92" s="17" t="str">
        <f>"2020203513"</f>
        <v>2020203513</v>
      </c>
      <c r="D92" s="17" t="str">
        <f>"35"</f>
        <v>35</v>
      </c>
      <c r="E92" s="17" t="str">
        <f>"13"</f>
        <v>13</v>
      </c>
      <c r="F92" s="17">
        <v>73</v>
      </c>
      <c r="G92" s="17">
        <v>78</v>
      </c>
      <c r="H92" s="18">
        <f t="shared" si="5"/>
        <v>76</v>
      </c>
      <c r="I92" s="19"/>
    </row>
    <row r="93" spans="1:9" s="2" customFormat="1" ht="31.5" customHeight="1">
      <c r="A93" s="12">
        <v>91</v>
      </c>
      <c r="B93" s="10" t="s">
        <v>19</v>
      </c>
      <c r="C93" s="17" t="str">
        <f>"2020203507"</f>
        <v>2020203507</v>
      </c>
      <c r="D93" s="17" t="str">
        <f>"35"</f>
        <v>35</v>
      </c>
      <c r="E93" s="17" t="str">
        <f>"07"</f>
        <v>07</v>
      </c>
      <c r="F93" s="17">
        <v>85</v>
      </c>
      <c r="G93" s="17">
        <v>70</v>
      </c>
      <c r="H93" s="18">
        <f t="shared" si="5"/>
        <v>76</v>
      </c>
      <c r="I93" s="19"/>
    </row>
    <row r="94" spans="1:9" s="2" customFormat="1" ht="31.5" customHeight="1">
      <c r="A94" s="12">
        <v>92</v>
      </c>
      <c r="B94" s="10" t="s">
        <v>20</v>
      </c>
      <c r="C94" s="17" t="str">
        <f>"2020223724"</f>
        <v>2020223724</v>
      </c>
      <c r="D94" s="17" t="str">
        <f>"37"</f>
        <v>37</v>
      </c>
      <c r="E94" s="17" t="str">
        <f>"24"</f>
        <v>24</v>
      </c>
      <c r="F94" s="17">
        <v>75</v>
      </c>
      <c r="G94" s="17">
        <v>60</v>
      </c>
      <c r="H94" s="18">
        <f t="shared" si="5"/>
        <v>66</v>
      </c>
      <c r="I94" s="19"/>
    </row>
    <row r="95" spans="1:9" s="2" customFormat="1" ht="31.5" customHeight="1">
      <c r="A95" s="12">
        <v>93</v>
      </c>
      <c r="B95" s="10" t="s">
        <v>20</v>
      </c>
      <c r="C95" s="17" t="str">
        <f>"2020223725"</f>
        <v>2020223725</v>
      </c>
      <c r="D95" s="17" t="str">
        <f>"37"</f>
        <v>37</v>
      </c>
      <c r="E95" s="17" t="str">
        <f>"25"</f>
        <v>25</v>
      </c>
      <c r="F95" s="17">
        <v>54</v>
      </c>
      <c r="G95" s="17">
        <v>69</v>
      </c>
      <c r="H95" s="18">
        <f t="shared" si="5"/>
        <v>63</v>
      </c>
      <c r="I95" s="19"/>
    </row>
    <row r="96" spans="1:9" s="2" customFormat="1" ht="31.5" customHeight="1">
      <c r="A96" s="12">
        <v>94</v>
      </c>
      <c r="B96" s="10" t="s">
        <v>21</v>
      </c>
      <c r="C96" s="17" t="str">
        <f>"2020230222"</f>
        <v>2020230222</v>
      </c>
      <c r="D96" s="17" t="str">
        <f>"02"</f>
        <v>02</v>
      </c>
      <c r="E96" s="17" t="str">
        <f>"22"</f>
        <v>22</v>
      </c>
      <c r="F96" s="17">
        <v>60</v>
      </c>
      <c r="G96" s="17">
        <v>72</v>
      </c>
      <c r="H96" s="18">
        <f aca="true" t="shared" si="6" ref="H96:H134">F96*0.4+G96*0.6</f>
        <v>67.19999999999999</v>
      </c>
      <c r="I96" s="19"/>
    </row>
    <row r="97" spans="1:9" s="2" customFormat="1" ht="31.5" customHeight="1">
      <c r="A97" s="12">
        <v>95</v>
      </c>
      <c r="B97" s="10" t="s">
        <v>21</v>
      </c>
      <c r="C97" s="17" t="str">
        <f>"2020230108"</f>
        <v>2020230108</v>
      </c>
      <c r="D97" s="17" t="str">
        <f>"01"</f>
        <v>01</v>
      </c>
      <c r="E97" s="17" t="str">
        <f>"08"</f>
        <v>08</v>
      </c>
      <c r="F97" s="17">
        <v>61</v>
      </c>
      <c r="G97" s="17">
        <v>71</v>
      </c>
      <c r="H97" s="18">
        <f t="shared" si="6"/>
        <v>67</v>
      </c>
      <c r="I97" s="19"/>
    </row>
    <row r="98" spans="1:9" s="2" customFormat="1" ht="31.5" customHeight="1">
      <c r="A98" s="12">
        <v>96</v>
      </c>
      <c r="B98" s="10" t="s">
        <v>21</v>
      </c>
      <c r="C98" s="17" t="str">
        <f>"2020230207"</f>
        <v>2020230207</v>
      </c>
      <c r="D98" s="17" t="str">
        <f>"02"</f>
        <v>02</v>
      </c>
      <c r="E98" s="17" t="str">
        <f>"07"</f>
        <v>07</v>
      </c>
      <c r="F98" s="17">
        <v>70</v>
      </c>
      <c r="G98" s="17">
        <v>65</v>
      </c>
      <c r="H98" s="18">
        <f t="shared" si="6"/>
        <v>67</v>
      </c>
      <c r="I98" s="19"/>
    </row>
    <row r="99" spans="1:9" s="2" customFormat="1" ht="31.5" customHeight="1">
      <c r="A99" s="12">
        <v>97</v>
      </c>
      <c r="B99" s="10" t="s">
        <v>21</v>
      </c>
      <c r="C99" s="17" t="str">
        <f>"2020230104"</f>
        <v>2020230104</v>
      </c>
      <c r="D99" s="17" t="str">
        <f>"01"</f>
        <v>01</v>
      </c>
      <c r="E99" s="17" t="str">
        <f>"04"</f>
        <v>04</v>
      </c>
      <c r="F99" s="17">
        <v>68</v>
      </c>
      <c r="G99" s="17">
        <v>66</v>
      </c>
      <c r="H99" s="18">
        <f t="shared" si="6"/>
        <v>66.80000000000001</v>
      </c>
      <c r="I99" s="19"/>
    </row>
    <row r="100" spans="1:9" s="2" customFormat="1" ht="31.5" customHeight="1">
      <c r="A100" s="12">
        <v>98</v>
      </c>
      <c r="B100" s="10" t="s">
        <v>21</v>
      </c>
      <c r="C100" s="17" t="str">
        <f>"2020230121"</f>
        <v>2020230121</v>
      </c>
      <c r="D100" s="17" t="str">
        <f>"01"</f>
        <v>01</v>
      </c>
      <c r="E100" s="17" t="str">
        <f>"21"</f>
        <v>21</v>
      </c>
      <c r="F100" s="17">
        <v>60</v>
      </c>
      <c r="G100" s="17">
        <v>71</v>
      </c>
      <c r="H100" s="18">
        <f t="shared" si="6"/>
        <v>66.6</v>
      </c>
      <c r="I100" s="19"/>
    </row>
    <row r="101" spans="1:9" s="2" customFormat="1" ht="31.5" customHeight="1">
      <c r="A101" s="12">
        <v>99</v>
      </c>
      <c r="B101" s="10" t="s">
        <v>21</v>
      </c>
      <c r="C101" s="17" t="str">
        <f>"2020230102"</f>
        <v>2020230102</v>
      </c>
      <c r="D101" s="17" t="str">
        <f>"01"</f>
        <v>01</v>
      </c>
      <c r="E101" s="17" t="str">
        <f>"02"</f>
        <v>02</v>
      </c>
      <c r="F101" s="17">
        <v>63</v>
      </c>
      <c r="G101" s="17">
        <v>69</v>
      </c>
      <c r="H101" s="18">
        <f t="shared" si="6"/>
        <v>66.6</v>
      </c>
      <c r="I101" s="19"/>
    </row>
    <row r="102" spans="1:9" s="2" customFormat="1" ht="31.5" customHeight="1">
      <c r="A102" s="12">
        <v>100</v>
      </c>
      <c r="B102" s="10" t="s">
        <v>21</v>
      </c>
      <c r="C102" s="17" t="str">
        <f>"2020230107"</f>
        <v>2020230107</v>
      </c>
      <c r="D102" s="17" t="str">
        <f>"01"</f>
        <v>01</v>
      </c>
      <c r="E102" s="17" t="str">
        <f>"07"</f>
        <v>07</v>
      </c>
      <c r="F102" s="17">
        <v>61</v>
      </c>
      <c r="G102" s="17">
        <v>70</v>
      </c>
      <c r="H102" s="18">
        <f t="shared" si="6"/>
        <v>66.4</v>
      </c>
      <c r="I102" s="19"/>
    </row>
    <row r="103" spans="1:9" s="2" customFormat="1" ht="31.5" customHeight="1">
      <c r="A103" s="12">
        <v>101</v>
      </c>
      <c r="B103" s="10" t="s">
        <v>22</v>
      </c>
      <c r="C103" s="17" t="str">
        <f>"2020240416"</f>
        <v>2020240416</v>
      </c>
      <c r="D103" s="17" t="str">
        <f>"04"</f>
        <v>04</v>
      </c>
      <c r="E103" s="17" t="str">
        <f>"16"</f>
        <v>16</v>
      </c>
      <c r="F103" s="17">
        <v>61</v>
      </c>
      <c r="G103" s="17">
        <v>72</v>
      </c>
      <c r="H103" s="18">
        <f t="shared" si="6"/>
        <v>67.6</v>
      </c>
      <c r="I103" s="19"/>
    </row>
    <row r="104" spans="1:9" s="2" customFormat="1" ht="31.5" customHeight="1">
      <c r="A104" s="12">
        <v>102</v>
      </c>
      <c r="B104" s="10" t="s">
        <v>23</v>
      </c>
      <c r="C104" s="17" t="str">
        <f>"2020250620"</f>
        <v>2020250620</v>
      </c>
      <c r="D104" s="17" t="str">
        <f>"06"</f>
        <v>06</v>
      </c>
      <c r="E104" s="17" t="str">
        <f>"20"</f>
        <v>20</v>
      </c>
      <c r="F104" s="17">
        <v>52</v>
      </c>
      <c r="G104" s="17">
        <v>73</v>
      </c>
      <c r="H104" s="18">
        <f t="shared" si="6"/>
        <v>64.6</v>
      </c>
      <c r="I104" s="19"/>
    </row>
    <row r="105" spans="1:9" s="2" customFormat="1" ht="31.5" customHeight="1">
      <c r="A105" s="12">
        <v>103</v>
      </c>
      <c r="B105" s="10" t="s">
        <v>23</v>
      </c>
      <c r="C105" s="17" t="str">
        <f>"2020250503"</f>
        <v>2020250503</v>
      </c>
      <c r="D105" s="17" t="str">
        <f>"05"</f>
        <v>05</v>
      </c>
      <c r="E105" s="17" t="str">
        <f>"03"</f>
        <v>03</v>
      </c>
      <c r="F105" s="17">
        <v>65</v>
      </c>
      <c r="G105" s="17">
        <v>64</v>
      </c>
      <c r="H105" s="18">
        <f t="shared" si="6"/>
        <v>64.4</v>
      </c>
      <c r="I105" s="19"/>
    </row>
    <row r="106" spans="1:9" s="2" customFormat="1" ht="31.5" customHeight="1">
      <c r="A106" s="12">
        <v>104</v>
      </c>
      <c r="B106" s="10" t="s">
        <v>23</v>
      </c>
      <c r="C106" s="17" t="str">
        <f>"2020250514"</f>
        <v>2020250514</v>
      </c>
      <c r="D106" s="17" t="str">
        <f>"05"</f>
        <v>05</v>
      </c>
      <c r="E106" s="17" t="str">
        <f>"14"</f>
        <v>14</v>
      </c>
      <c r="F106" s="17">
        <v>68</v>
      </c>
      <c r="G106" s="17">
        <v>62</v>
      </c>
      <c r="H106" s="18">
        <f t="shared" si="6"/>
        <v>64.4</v>
      </c>
      <c r="I106" s="19"/>
    </row>
    <row r="107" spans="1:9" s="2" customFormat="1" ht="31.5" customHeight="1">
      <c r="A107" s="12">
        <v>105</v>
      </c>
      <c r="B107" s="10" t="s">
        <v>23</v>
      </c>
      <c r="C107" s="17" t="str">
        <f>"2020250504"</f>
        <v>2020250504</v>
      </c>
      <c r="D107" s="17" t="str">
        <f>"05"</f>
        <v>05</v>
      </c>
      <c r="E107" s="17" t="str">
        <f>"04"</f>
        <v>04</v>
      </c>
      <c r="F107" s="17">
        <v>75</v>
      </c>
      <c r="G107" s="17">
        <v>57</v>
      </c>
      <c r="H107" s="18">
        <f t="shared" si="6"/>
        <v>64.19999999999999</v>
      </c>
      <c r="I107" s="19"/>
    </row>
    <row r="108" spans="1:9" s="2" customFormat="1" ht="31.5" customHeight="1">
      <c r="A108" s="12">
        <v>106</v>
      </c>
      <c r="B108" s="10" t="s">
        <v>23</v>
      </c>
      <c r="C108" s="17" t="str">
        <f>"2020250511"</f>
        <v>2020250511</v>
      </c>
      <c r="D108" s="17" t="str">
        <f>"05"</f>
        <v>05</v>
      </c>
      <c r="E108" s="17" t="str">
        <f>"11"</f>
        <v>11</v>
      </c>
      <c r="F108" s="17">
        <v>61</v>
      </c>
      <c r="G108" s="17">
        <v>66</v>
      </c>
      <c r="H108" s="18">
        <f t="shared" si="6"/>
        <v>64</v>
      </c>
      <c r="I108" s="19"/>
    </row>
  </sheetData>
  <sheetProtection/>
  <mergeCells count="1">
    <mergeCell ref="A1:I1"/>
  </mergeCells>
  <printOptions/>
  <pageMargins left="0.15694444444444444" right="0.11805555555555555" top="0.2361111111111111" bottom="0.1965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轻舟一片载君来</cp:lastModifiedBy>
  <dcterms:created xsi:type="dcterms:W3CDTF">2020-08-21T16:45:26Z</dcterms:created>
  <dcterms:modified xsi:type="dcterms:W3CDTF">2020-09-10T02:12:20Z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