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" sheetId="1" r:id="rId1"/>
    <sheet name="保育员岗" sheetId="2" r:id="rId2"/>
    <sheet name="医务人员岗" sheetId="3" r:id="rId3"/>
  </sheets>
  <definedNames>
    <definedName name="_xlnm._FilterDatabase" localSheetId="0" hidden="1">教师岗!$A$2:$E$314</definedName>
    <definedName name="_xlnm._FilterDatabase" localSheetId="1" hidden="1">保育员岗!$A$2:$E$219</definedName>
    <definedName name="_xlnm._FilterDatabase" localSheetId="2" hidden="1">医务人员岗!$A$2:$E$24</definedName>
  </definedNames>
  <calcPr calcId="144525"/>
</workbook>
</file>

<file path=xl/sharedStrings.xml><?xml version="1.0" encoding="utf-8"?>
<sst xmlns="http://schemas.openxmlformats.org/spreadsheetml/2006/main" count="23" uniqueCount="13">
  <si>
    <t>东方市2020年招聘公办幼儿园教师、医务人员、保育员面试名单      （教师岗）</t>
  </si>
  <si>
    <t>姓名</t>
  </si>
  <si>
    <t>准考证号</t>
  </si>
  <si>
    <t>笔试成绩</t>
  </si>
  <si>
    <t>岗位排名</t>
  </si>
  <si>
    <t>备注</t>
  </si>
  <si>
    <t>同名，身份证尾号086X</t>
  </si>
  <si>
    <t>符日遵</t>
  </si>
  <si>
    <t>东方市2020年招聘公办幼儿园教师、医务人员、保育员面试名单      （保育员岗）</t>
  </si>
  <si>
    <t>同名，身份证尾号7848</t>
  </si>
  <si>
    <t>同名，身份证尾号6184</t>
  </si>
  <si>
    <t>同名，身份证尾号0821</t>
  </si>
  <si>
    <t>东方市2020年招聘公办幼儿园教师、医务人员、保育员面试名单      （医务人员岗）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</si>
</sst>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4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9.875" customWidth="1"/>
    <col min="2" max="2" width="17.1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0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"张晓"</f>
        <v>张晓</v>
      </c>
      <c r="B3" s="5" t="str">
        <f>"10101010327"</f>
        <v>10101010327</v>
      </c>
      <c r="C3" s="6">
        <v>86</v>
      </c>
      <c r="D3" s="7">
        <v>1</v>
      </c>
      <c r="E3" s="8" t="s">
        <v>6</v>
      </c>
    </row>
    <row r="4" s="1" customFormat="1" ht="18" customHeight="1" spans="1:5">
      <c r="A4" s="5" t="str">
        <f>"苏琴"</f>
        <v>苏琴</v>
      </c>
      <c r="B4" s="5" t="str">
        <f>"10101011625"</f>
        <v>10101011625</v>
      </c>
      <c r="C4" s="6">
        <v>85</v>
      </c>
      <c r="D4" s="7">
        <v>2</v>
      </c>
      <c r="E4" s="8"/>
    </row>
    <row r="5" s="1" customFormat="1" ht="18" customHeight="1" spans="1:5">
      <c r="A5" s="5" t="str">
        <f>"赵学娟"</f>
        <v>赵学娟</v>
      </c>
      <c r="B5" s="5" t="str">
        <f>"10101010118"</f>
        <v>10101010118</v>
      </c>
      <c r="C5" s="6">
        <v>83</v>
      </c>
      <c r="D5" s="7">
        <v>3</v>
      </c>
      <c r="E5" s="8"/>
    </row>
    <row r="6" s="1" customFormat="1" ht="18" customHeight="1" spans="1:5">
      <c r="A6" s="5" t="str">
        <f>"张定妮"</f>
        <v>张定妮</v>
      </c>
      <c r="B6" s="5" t="str">
        <f>"10101010217"</f>
        <v>10101010217</v>
      </c>
      <c r="C6" s="6">
        <v>83</v>
      </c>
      <c r="D6" s="7">
        <v>4</v>
      </c>
      <c r="E6" s="8"/>
    </row>
    <row r="7" s="1" customFormat="1" ht="18" customHeight="1" spans="1:5">
      <c r="A7" s="5" t="str">
        <f>"赵茂青"</f>
        <v>赵茂青</v>
      </c>
      <c r="B7" s="5" t="str">
        <f>"10101010526"</f>
        <v>10101010526</v>
      </c>
      <c r="C7" s="6">
        <v>83</v>
      </c>
      <c r="D7" s="7">
        <v>5</v>
      </c>
      <c r="E7" s="8"/>
    </row>
    <row r="8" s="1" customFormat="1" ht="18" customHeight="1" spans="1:5">
      <c r="A8" s="5" t="str">
        <f>"林瑞交"</f>
        <v>林瑞交</v>
      </c>
      <c r="B8" s="5" t="str">
        <f>"10101010725"</f>
        <v>10101010725</v>
      </c>
      <c r="C8" s="6">
        <v>83</v>
      </c>
      <c r="D8" s="7">
        <v>6</v>
      </c>
      <c r="E8" s="8"/>
    </row>
    <row r="9" s="1" customFormat="1" ht="18" customHeight="1" spans="1:5">
      <c r="A9" s="5" t="str">
        <f>"吉佳佳"</f>
        <v>吉佳佳</v>
      </c>
      <c r="B9" s="5" t="str">
        <f>"10101011822"</f>
        <v>10101011822</v>
      </c>
      <c r="C9" s="6">
        <v>82</v>
      </c>
      <c r="D9" s="7">
        <v>7</v>
      </c>
      <c r="E9" s="8"/>
    </row>
    <row r="10" s="1" customFormat="1" ht="18" customHeight="1" spans="1:5">
      <c r="A10" s="5" t="str">
        <f>"文婉虹"</f>
        <v>文婉虹</v>
      </c>
      <c r="B10" s="5" t="str">
        <f>"10101010218"</f>
        <v>10101010218</v>
      </c>
      <c r="C10" s="6">
        <v>81</v>
      </c>
      <c r="D10" s="7">
        <v>8</v>
      </c>
      <c r="E10" s="8"/>
    </row>
    <row r="11" s="1" customFormat="1" ht="18" customHeight="1" spans="1:5">
      <c r="A11" s="5" t="str">
        <f>"陈琼敏"</f>
        <v>陈琼敏</v>
      </c>
      <c r="B11" s="5" t="str">
        <f>"10101010511"</f>
        <v>10101010511</v>
      </c>
      <c r="C11" s="6">
        <v>81</v>
      </c>
      <c r="D11" s="7">
        <v>9</v>
      </c>
      <c r="E11" s="8"/>
    </row>
    <row r="12" s="1" customFormat="1" ht="18" customHeight="1" spans="1:5">
      <c r="A12" s="5" t="str">
        <f>"曾夏娴"</f>
        <v>曾夏娴</v>
      </c>
      <c r="B12" s="5" t="str">
        <f>"10101010606"</f>
        <v>10101010606</v>
      </c>
      <c r="C12" s="6">
        <v>81</v>
      </c>
      <c r="D12" s="7">
        <v>10</v>
      </c>
      <c r="E12" s="8"/>
    </row>
    <row r="13" s="1" customFormat="1" ht="18" customHeight="1" spans="1:5">
      <c r="A13" s="5" t="str">
        <f>"文其凤"</f>
        <v>文其凤</v>
      </c>
      <c r="B13" s="5" t="str">
        <f>"10101011221"</f>
        <v>10101011221</v>
      </c>
      <c r="C13" s="6">
        <v>81</v>
      </c>
      <c r="D13" s="7">
        <v>11</v>
      </c>
      <c r="E13" s="8"/>
    </row>
    <row r="14" s="1" customFormat="1" ht="18" customHeight="1" spans="1:5">
      <c r="A14" s="5" t="str">
        <f>"唐日凤"</f>
        <v>唐日凤</v>
      </c>
      <c r="B14" s="5" t="str">
        <f>"10101011407"</f>
        <v>10101011407</v>
      </c>
      <c r="C14" s="6">
        <v>81</v>
      </c>
      <c r="D14" s="7">
        <v>12</v>
      </c>
      <c r="E14" s="8"/>
    </row>
    <row r="15" s="1" customFormat="1" ht="18" customHeight="1" spans="1:5">
      <c r="A15" s="5" t="str">
        <f>"陈仕雪"</f>
        <v>陈仕雪</v>
      </c>
      <c r="B15" s="5" t="str">
        <f>"10101011503"</f>
        <v>10101011503</v>
      </c>
      <c r="C15" s="6">
        <v>81</v>
      </c>
      <c r="D15" s="7">
        <v>13</v>
      </c>
      <c r="E15" s="8"/>
    </row>
    <row r="16" s="1" customFormat="1" ht="18" customHeight="1" spans="1:5">
      <c r="A16" s="5" t="str">
        <f>"符壮丽"</f>
        <v>符壮丽</v>
      </c>
      <c r="B16" s="5" t="str">
        <f>"10101010502"</f>
        <v>10101010502</v>
      </c>
      <c r="C16" s="6">
        <v>80</v>
      </c>
      <c r="D16" s="7">
        <v>14</v>
      </c>
      <c r="E16" s="8"/>
    </row>
    <row r="17" s="1" customFormat="1" ht="18" customHeight="1" spans="1:5">
      <c r="A17" s="5" t="str">
        <f>"张云玉"</f>
        <v>张云玉</v>
      </c>
      <c r="B17" s="5" t="str">
        <f>"10101010525"</f>
        <v>10101010525</v>
      </c>
      <c r="C17" s="6">
        <v>80</v>
      </c>
      <c r="D17" s="7">
        <v>15</v>
      </c>
      <c r="E17" s="8"/>
    </row>
    <row r="18" s="1" customFormat="1" ht="18" customHeight="1" spans="1:5">
      <c r="A18" s="5" t="str">
        <f>"杨燕"</f>
        <v>杨燕</v>
      </c>
      <c r="B18" s="5" t="str">
        <f>"10101010629"</f>
        <v>10101010629</v>
      </c>
      <c r="C18" s="6">
        <v>80</v>
      </c>
      <c r="D18" s="7">
        <v>16</v>
      </c>
      <c r="E18" s="8"/>
    </row>
    <row r="19" s="1" customFormat="1" ht="18" customHeight="1" spans="1:5">
      <c r="A19" s="5" t="str">
        <f>"文晓满"</f>
        <v>文晓满</v>
      </c>
      <c r="B19" s="5" t="str">
        <f>"10101010716"</f>
        <v>10101010716</v>
      </c>
      <c r="C19" s="6">
        <v>80</v>
      </c>
      <c r="D19" s="7">
        <v>17</v>
      </c>
      <c r="E19" s="8"/>
    </row>
    <row r="20" s="1" customFormat="1" ht="18" customHeight="1" spans="1:5">
      <c r="A20" s="5" t="str">
        <f>"张瑞霞"</f>
        <v>张瑞霞</v>
      </c>
      <c r="B20" s="5" t="str">
        <f>"10101010913"</f>
        <v>10101010913</v>
      </c>
      <c r="C20" s="6">
        <v>80</v>
      </c>
      <c r="D20" s="7">
        <v>18</v>
      </c>
      <c r="E20" s="8"/>
    </row>
    <row r="21" s="1" customFormat="1" ht="18" customHeight="1" spans="1:5">
      <c r="A21" s="5" t="str">
        <f>"黎祥银"</f>
        <v>黎祥银</v>
      </c>
      <c r="B21" s="5" t="str">
        <f>"10101011306"</f>
        <v>10101011306</v>
      </c>
      <c r="C21" s="6">
        <v>80</v>
      </c>
      <c r="D21" s="7">
        <v>19</v>
      </c>
      <c r="E21" s="8"/>
    </row>
    <row r="22" s="1" customFormat="1" ht="18" customHeight="1" spans="1:5">
      <c r="A22" s="5" t="str">
        <f>"任喜如"</f>
        <v>任喜如</v>
      </c>
      <c r="B22" s="5" t="str">
        <f>"10101011401"</f>
        <v>10101011401</v>
      </c>
      <c r="C22" s="6">
        <v>80</v>
      </c>
      <c r="D22" s="7">
        <v>20</v>
      </c>
      <c r="E22" s="8"/>
    </row>
    <row r="23" s="1" customFormat="1" ht="18" customHeight="1" spans="1:5">
      <c r="A23" s="5" t="str">
        <f>"苏洁"</f>
        <v>苏洁</v>
      </c>
      <c r="B23" s="5" t="str">
        <f>"10101011419"</f>
        <v>10101011419</v>
      </c>
      <c r="C23" s="6">
        <v>80</v>
      </c>
      <c r="D23" s="7">
        <v>21</v>
      </c>
      <c r="E23" s="8"/>
    </row>
    <row r="24" s="1" customFormat="1" ht="18" customHeight="1" spans="1:5">
      <c r="A24" s="5" t="str">
        <f>"陈双花"</f>
        <v>陈双花</v>
      </c>
      <c r="B24" s="5" t="str">
        <f>"10101011610"</f>
        <v>10101011610</v>
      </c>
      <c r="C24" s="6">
        <v>80</v>
      </c>
      <c r="D24" s="7">
        <v>22</v>
      </c>
      <c r="E24" s="8"/>
    </row>
    <row r="25" s="1" customFormat="1" ht="18" customHeight="1" spans="1:5">
      <c r="A25" s="5" t="str">
        <f>"胡李倩"</f>
        <v>胡李倩</v>
      </c>
      <c r="B25" s="5" t="str">
        <f>"10101011615"</f>
        <v>10101011615</v>
      </c>
      <c r="C25" s="6">
        <v>80</v>
      </c>
      <c r="D25" s="7">
        <v>23</v>
      </c>
      <c r="E25" s="8"/>
    </row>
    <row r="26" s="1" customFormat="1" ht="18" customHeight="1" spans="1:5">
      <c r="A26" s="5" t="str">
        <f>"陈慧青"</f>
        <v>陈慧青</v>
      </c>
      <c r="B26" s="5" t="str">
        <f>"10101010430"</f>
        <v>10101010430</v>
      </c>
      <c r="C26" s="6">
        <v>79</v>
      </c>
      <c r="D26" s="7">
        <v>24</v>
      </c>
      <c r="E26" s="8"/>
    </row>
    <row r="27" s="1" customFormat="1" ht="18" customHeight="1" spans="1:5">
      <c r="A27" s="5" t="str">
        <f>"王信子"</f>
        <v>王信子</v>
      </c>
      <c r="B27" s="5" t="str">
        <f>"10101010516"</f>
        <v>10101010516</v>
      </c>
      <c r="C27" s="6">
        <v>79</v>
      </c>
      <c r="D27" s="7">
        <v>25</v>
      </c>
      <c r="E27" s="8"/>
    </row>
    <row r="28" s="1" customFormat="1" ht="18" customHeight="1" spans="1:5">
      <c r="A28" s="5" t="str">
        <f>"王娴"</f>
        <v>王娴</v>
      </c>
      <c r="B28" s="5" t="str">
        <f>"10101010926"</f>
        <v>10101010926</v>
      </c>
      <c r="C28" s="6">
        <v>79</v>
      </c>
      <c r="D28" s="7">
        <v>26</v>
      </c>
      <c r="E28" s="8"/>
    </row>
    <row r="29" s="1" customFormat="1" ht="18" customHeight="1" spans="1:5">
      <c r="A29" s="5" t="str">
        <f>"李秋丽"</f>
        <v>李秋丽</v>
      </c>
      <c r="B29" s="5" t="str">
        <f>"10101011428"</f>
        <v>10101011428</v>
      </c>
      <c r="C29" s="6">
        <v>79</v>
      </c>
      <c r="D29" s="7">
        <v>27</v>
      </c>
      <c r="E29" s="8"/>
    </row>
    <row r="30" s="1" customFormat="1" ht="18" customHeight="1" spans="1:5">
      <c r="A30" s="5" t="str">
        <f>"赵开磊"</f>
        <v>赵开磊</v>
      </c>
      <c r="B30" s="5" t="str">
        <f>"10101010202"</f>
        <v>10101010202</v>
      </c>
      <c r="C30" s="6">
        <v>78</v>
      </c>
      <c r="D30" s="7">
        <v>28</v>
      </c>
      <c r="E30" s="8"/>
    </row>
    <row r="31" s="1" customFormat="1" ht="18" customHeight="1" spans="1:5">
      <c r="A31" s="5" t="str">
        <f>"李碧苗"</f>
        <v>李碧苗</v>
      </c>
      <c r="B31" s="5" t="str">
        <f>"10101010417"</f>
        <v>10101010417</v>
      </c>
      <c r="C31" s="6">
        <v>78</v>
      </c>
      <c r="D31" s="7">
        <v>29</v>
      </c>
      <c r="E31" s="8"/>
    </row>
    <row r="32" s="1" customFormat="1" ht="18" customHeight="1" spans="1:5">
      <c r="A32" s="5" t="str">
        <f>"符良静"</f>
        <v>符良静</v>
      </c>
      <c r="B32" s="5" t="str">
        <f>"10101010611"</f>
        <v>10101010611</v>
      </c>
      <c r="C32" s="6">
        <v>78</v>
      </c>
      <c r="D32" s="7">
        <v>30</v>
      </c>
      <c r="E32" s="8"/>
    </row>
    <row r="33" s="1" customFormat="1" ht="18" customHeight="1" spans="1:5">
      <c r="A33" s="5" t="str">
        <f>"符金曼"</f>
        <v>符金曼</v>
      </c>
      <c r="B33" s="5" t="str">
        <f>"10101010612"</f>
        <v>10101010612</v>
      </c>
      <c r="C33" s="6">
        <v>78</v>
      </c>
      <c r="D33" s="7">
        <v>31</v>
      </c>
      <c r="E33" s="8"/>
    </row>
    <row r="34" s="1" customFormat="1" ht="18" customHeight="1" spans="1:5">
      <c r="A34" s="5" t="str">
        <f>"符坤艳"</f>
        <v>符坤艳</v>
      </c>
      <c r="B34" s="5" t="str">
        <f>"10101010614"</f>
        <v>10101010614</v>
      </c>
      <c r="C34" s="6">
        <v>78</v>
      </c>
      <c r="D34" s="7">
        <v>32</v>
      </c>
      <c r="E34" s="8"/>
    </row>
    <row r="35" s="1" customFormat="1" ht="18" customHeight="1" spans="1:5">
      <c r="A35" s="5" t="str">
        <f>"杨玉"</f>
        <v>杨玉</v>
      </c>
      <c r="B35" s="5" t="str">
        <f>"10101010213"</f>
        <v>10101010213</v>
      </c>
      <c r="C35" s="6">
        <v>77</v>
      </c>
      <c r="D35" s="7">
        <v>33</v>
      </c>
      <c r="E35" s="8"/>
    </row>
    <row r="36" s="1" customFormat="1" ht="18" customHeight="1" spans="1:5">
      <c r="A36" s="5" t="str">
        <f>"赵艳丽"</f>
        <v>赵艳丽</v>
      </c>
      <c r="B36" s="5" t="str">
        <f>"10101010416"</f>
        <v>10101010416</v>
      </c>
      <c r="C36" s="6">
        <v>77</v>
      </c>
      <c r="D36" s="7">
        <v>34</v>
      </c>
      <c r="E36" s="8"/>
    </row>
    <row r="37" s="1" customFormat="1" ht="18" customHeight="1" spans="1:5">
      <c r="A37" s="5" t="str">
        <f>"张永秀"</f>
        <v>张永秀</v>
      </c>
      <c r="B37" s="5" t="str">
        <f>"10101010601"</f>
        <v>10101010601</v>
      </c>
      <c r="C37" s="6">
        <v>77</v>
      </c>
      <c r="D37" s="7">
        <v>35</v>
      </c>
      <c r="E37" s="8"/>
    </row>
    <row r="38" s="1" customFormat="1" ht="18" customHeight="1" spans="1:5">
      <c r="A38" s="5" t="str">
        <f>"方宗丽"</f>
        <v>方宗丽</v>
      </c>
      <c r="B38" s="5" t="str">
        <f>"10101010717"</f>
        <v>10101010717</v>
      </c>
      <c r="C38" s="6">
        <v>77</v>
      </c>
      <c r="D38" s="7">
        <v>36</v>
      </c>
      <c r="E38" s="8"/>
    </row>
    <row r="39" s="1" customFormat="1" ht="18" customHeight="1" spans="1:5">
      <c r="A39" s="5" t="str">
        <f>"钟宏娟"</f>
        <v>钟宏娟</v>
      </c>
      <c r="B39" s="5" t="str">
        <f>"10101010922"</f>
        <v>10101010922</v>
      </c>
      <c r="C39" s="6">
        <v>77</v>
      </c>
      <c r="D39" s="7">
        <v>37</v>
      </c>
      <c r="E39" s="8"/>
    </row>
    <row r="40" s="1" customFormat="1" ht="18" customHeight="1" spans="1:5">
      <c r="A40" s="5" t="str">
        <f>"曾回鲜"</f>
        <v>曾回鲜</v>
      </c>
      <c r="B40" s="5" t="str">
        <f>"10101011008"</f>
        <v>10101011008</v>
      </c>
      <c r="C40" s="6">
        <v>77</v>
      </c>
      <c r="D40" s="7">
        <v>38</v>
      </c>
      <c r="E40" s="8"/>
    </row>
    <row r="41" s="1" customFormat="1" ht="18" customHeight="1" spans="1:5">
      <c r="A41" s="5" t="str">
        <f>"文慧"</f>
        <v>文慧</v>
      </c>
      <c r="B41" s="5" t="str">
        <f>"10101011324"</f>
        <v>10101011324</v>
      </c>
      <c r="C41" s="6">
        <v>77</v>
      </c>
      <c r="D41" s="7">
        <v>39</v>
      </c>
      <c r="E41" s="8"/>
    </row>
    <row r="42" s="1" customFormat="1" ht="18" customHeight="1" spans="1:5">
      <c r="A42" s="5" t="str">
        <f>"符秀梅"</f>
        <v>符秀梅</v>
      </c>
      <c r="B42" s="5" t="str">
        <f>"10101010201"</f>
        <v>10101010201</v>
      </c>
      <c r="C42" s="6">
        <v>76</v>
      </c>
      <c r="D42" s="7">
        <v>40</v>
      </c>
      <c r="E42" s="8"/>
    </row>
    <row r="43" s="1" customFormat="1" ht="18" customHeight="1" spans="1:5">
      <c r="A43" s="5" t="str">
        <f>"苏艳婷"</f>
        <v>苏艳婷</v>
      </c>
      <c r="B43" s="5" t="str">
        <f>"10101010410"</f>
        <v>10101010410</v>
      </c>
      <c r="C43" s="6">
        <v>76</v>
      </c>
      <c r="D43" s="7">
        <v>41</v>
      </c>
      <c r="E43" s="8"/>
    </row>
    <row r="44" s="1" customFormat="1" ht="18" customHeight="1" spans="1:5">
      <c r="A44" s="5" t="str">
        <f>"张入芳"</f>
        <v>张入芳</v>
      </c>
      <c r="B44" s="5" t="str">
        <f>"10101010518"</f>
        <v>10101010518</v>
      </c>
      <c r="C44" s="6">
        <v>76</v>
      </c>
      <c r="D44" s="7">
        <v>42</v>
      </c>
      <c r="E44" s="8"/>
    </row>
    <row r="45" s="1" customFormat="1" ht="18" customHeight="1" spans="1:5">
      <c r="A45" s="5" t="str">
        <f>"庄娟"</f>
        <v>庄娟</v>
      </c>
      <c r="B45" s="5" t="str">
        <f>"10101010522"</f>
        <v>10101010522</v>
      </c>
      <c r="C45" s="6">
        <v>76</v>
      </c>
      <c r="D45" s="7">
        <v>43</v>
      </c>
      <c r="E45" s="8"/>
    </row>
    <row r="46" s="1" customFormat="1" ht="18" customHeight="1" spans="1:5">
      <c r="A46" s="5" t="str">
        <f>"王小芳"</f>
        <v>王小芳</v>
      </c>
      <c r="B46" s="5" t="str">
        <f>"10101010613"</f>
        <v>10101010613</v>
      </c>
      <c r="C46" s="6">
        <v>76</v>
      </c>
      <c r="D46" s="7">
        <v>44</v>
      </c>
      <c r="E46" s="8"/>
    </row>
    <row r="47" s="1" customFormat="1" ht="18" customHeight="1" spans="1:5">
      <c r="A47" s="5" t="str">
        <f>"张生美"</f>
        <v>张生美</v>
      </c>
      <c r="B47" s="5" t="str">
        <f>"10101010804"</f>
        <v>10101010804</v>
      </c>
      <c r="C47" s="6">
        <v>76</v>
      </c>
      <c r="D47" s="7">
        <v>45</v>
      </c>
      <c r="E47" s="8"/>
    </row>
    <row r="48" s="1" customFormat="1" ht="18" customHeight="1" spans="1:5">
      <c r="A48" s="5" t="str">
        <f>"符玉兰"</f>
        <v>符玉兰</v>
      </c>
      <c r="B48" s="5" t="str">
        <f>"10101011023"</f>
        <v>10101011023</v>
      </c>
      <c r="C48" s="6">
        <v>76</v>
      </c>
      <c r="D48" s="7">
        <v>46</v>
      </c>
      <c r="E48" s="8"/>
    </row>
    <row r="49" s="1" customFormat="1" ht="18" customHeight="1" spans="1:5">
      <c r="A49" s="5" t="str">
        <f>"吴小慧"</f>
        <v>吴小慧</v>
      </c>
      <c r="B49" s="5" t="str">
        <f>"10101011222"</f>
        <v>10101011222</v>
      </c>
      <c r="C49" s="6">
        <v>76</v>
      </c>
      <c r="D49" s="7">
        <v>47</v>
      </c>
      <c r="E49" s="8"/>
    </row>
    <row r="50" s="1" customFormat="1" ht="18" customHeight="1" spans="1:5">
      <c r="A50" s="5" t="str">
        <f>"蒙明菲"</f>
        <v>蒙明菲</v>
      </c>
      <c r="B50" s="5" t="str">
        <f>"10101011405"</f>
        <v>10101011405</v>
      </c>
      <c r="C50" s="6">
        <v>76</v>
      </c>
      <c r="D50" s="7">
        <v>48</v>
      </c>
      <c r="E50" s="8"/>
    </row>
    <row r="51" s="1" customFormat="1" ht="18" customHeight="1" spans="1:5">
      <c r="A51" s="5" t="str">
        <f>"谭小妃"</f>
        <v>谭小妃</v>
      </c>
      <c r="B51" s="5" t="str">
        <f>"10101011519"</f>
        <v>10101011519</v>
      </c>
      <c r="C51" s="6">
        <v>76</v>
      </c>
      <c r="D51" s="7">
        <v>49</v>
      </c>
      <c r="E51" s="8"/>
    </row>
    <row r="52" s="1" customFormat="1" ht="18" customHeight="1" spans="1:5">
      <c r="A52" s="5" t="str">
        <f>"陈壮飞"</f>
        <v>陈壮飞</v>
      </c>
      <c r="B52" s="5" t="str">
        <f>"10101011606"</f>
        <v>10101011606</v>
      </c>
      <c r="C52" s="6">
        <v>76</v>
      </c>
      <c r="D52" s="7">
        <v>50</v>
      </c>
      <c r="E52" s="8"/>
    </row>
    <row r="53" s="1" customFormat="1" ht="18" customHeight="1" spans="1:5">
      <c r="A53" s="5" t="str">
        <f>"符丽琪"</f>
        <v>符丽琪</v>
      </c>
      <c r="B53" s="5" t="str">
        <f>"10101011827"</f>
        <v>10101011827</v>
      </c>
      <c r="C53" s="6">
        <v>76</v>
      </c>
      <c r="D53" s="7">
        <v>51</v>
      </c>
      <c r="E53" s="8"/>
    </row>
    <row r="54" s="1" customFormat="1" ht="18" customHeight="1" spans="1:5">
      <c r="A54" s="5" t="str">
        <f>"符亚娘"</f>
        <v>符亚娘</v>
      </c>
      <c r="B54" s="5" t="str">
        <f>"10101010117"</f>
        <v>10101010117</v>
      </c>
      <c r="C54" s="6">
        <v>75</v>
      </c>
      <c r="D54" s="7">
        <v>52</v>
      </c>
      <c r="E54" s="8"/>
    </row>
    <row r="55" s="1" customFormat="1" ht="18" customHeight="1" spans="1:5">
      <c r="A55" s="5" t="str">
        <f>"张恒"</f>
        <v>张恒</v>
      </c>
      <c r="B55" s="5" t="str">
        <f>"10101010409"</f>
        <v>10101010409</v>
      </c>
      <c r="C55" s="6">
        <v>75</v>
      </c>
      <c r="D55" s="7">
        <v>53</v>
      </c>
      <c r="E55" s="8"/>
    </row>
    <row r="56" s="1" customFormat="1" ht="18" customHeight="1" spans="1:5">
      <c r="A56" s="5" t="str">
        <f>"符倩虹"</f>
        <v>符倩虹</v>
      </c>
      <c r="B56" s="5" t="str">
        <f>"10101010428"</f>
        <v>10101010428</v>
      </c>
      <c r="C56" s="6">
        <v>75</v>
      </c>
      <c r="D56" s="7">
        <v>54</v>
      </c>
      <c r="E56" s="8"/>
    </row>
    <row r="57" s="1" customFormat="1" ht="18" customHeight="1" spans="1:5">
      <c r="A57" s="5" t="str">
        <f>"张珍"</f>
        <v>张珍</v>
      </c>
      <c r="B57" s="5" t="str">
        <f>"10101010513"</f>
        <v>10101010513</v>
      </c>
      <c r="C57" s="6">
        <v>75</v>
      </c>
      <c r="D57" s="7">
        <v>55</v>
      </c>
      <c r="E57" s="8"/>
    </row>
    <row r="58" s="1" customFormat="1" ht="18" customHeight="1" spans="1:5">
      <c r="A58" s="5" t="str">
        <f>"林春珍"</f>
        <v>林春珍</v>
      </c>
      <c r="B58" s="5" t="str">
        <f>"10101010519"</f>
        <v>10101010519</v>
      </c>
      <c r="C58" s="6">
        <v>75</v>
      </c>
      <c r="D58" s="7">
        <v>56</v>
      </c>
      <c r="E58" s="8"/>
    </row>
    <row r="59" s="1" customFormat="1" ht="18" customHeight="1" spans="1:5">
      <c r="A59" s="5" t="str">
        <f>"符修云"</f>
        <v>符修云</v>
      </c>
      <c r="B59" s="5" t="str">
        <f>"10101010709"</f>
        <v>10101010709</v>
      </c>
      <c r="C59" s="9">
        <v>75</v>
      </c>
      <c r="D59" s="7">
        <v>57</v>
      </c>
      <c r="E59" s="8"/>
    </row>
    <row r="60" s="1" customFormat="1" ht="18" customHeight="1" spans="1:5">
      <c r="A60" s="5" t="str">
        <f>"黄光慧"</f>
        <v>黄光慧</v>
      </c>
      <c r="B60" s="5" t="str">
        <f>"10101010726"</f>
        <v>10101010726</v>
      </c>
      <c r="C60" s="6">
        <v>75</v>
      </c>
      <c r="D60" s="7">
        <v>58</v>
      </c>
      <c r="E60" s="8"/>
    </row>
    <row r="61" s="1" customFormat="1" ht="18" customHeight="1" spans="1:5">
      <c r="A61" s="5" t="str">
        <f>"刘少丹"</f>
        <v>刘少丹</v>
      </c>
      <c r="B61" s="5" t="str">
        <f>"10101011106"</f>
        <v>10101011106</v>
      </c>
      <c r="C61" s="6">
        <v>75</v>
      </c>
      <c r="D61" s="7">
        <v>59</v>
      </c>
      <c r="E61" s="8"/>
    </row>
    <row r="62" s="1" customFormat="1" ht="18" customHeight="1" spans="1:5">
      <c r="A62" s="5" t="str">
        <f>"王佳媛"</f>
        <v>王佳媛</v>
      </c>
      <c r="B62" s="5" t="str">
        <f>"10101011112"</f>
        <v>10101011112</v>
      </c>
      <c r="C62" s="6">
        <v>75</v>
      </c>
      <c r="D62" s="7">
        <v>60</v>
      </c>
      <c r="E62" s="8"/>
    </row>
    <row r="63" s="1" customFormat="1" ht="18" customHeight="1" spans="1:5">
      <c r="A63" s="5" t="str">
        <f>"方芸晶"</f>
        <v>方芸晶</v>
      </c>
      <c r="B63" s="5" t="str">
        <f>"10101011117"</f>
        <v>10101011117</v>
      </c>
      <c r="C63" s="6">
        <v>75</v>
      </c>
      <c r="D63" s="7">
        <v>61</v>
      </c>
      <c r="E63" s="8"/>
    </row>
    <row r="64" s="1" customFormat="1" ht="18" customHeight="1" spans="1:5">
      <c r="A64" s="5" t="str">
        <f>"吉霞"</f>
        <v>吉霞</v>
      </c>
      <c r="B64" s="5" t="str">
        <f>"10101011308"</f>
        <v>10101011308</v>
      </c>
      <c r="C64" s="6">
        <v>75</v>
      </c>
      <c r="D64" s="7">
        <v>62</v>
      </c>
      <c r="E64" s="8"/>
    </row>
    <row r="65" s="1" customFormat="1" ht="18" customHeight="1" spans="1:5">
      <c r="A65" s="5" t="str">
        <f>"符喜真"</f>
        <v>符喜真</v>
      </c>
      <c r="B65" s="5" t="str">
        <f>"10101011325"</f>
        <v>10101011325</v>
      </c>
      <c r="C65" s="6">
        <v>75</v>
      </c>
      <c r="D65" s="7">
        <v>63</v>
      </c>
      <c r="E65" s="8"/>
    </row>
    <row r="66" s="1" customFormat="1" ht="18" customHeight="1" spans="1:5">
      <c r="A66" s="5" t="str">
        <f>"郑玉凤"</f>
        <v>郑玉凤</v>
      </c>
      <c r="B66" s="5" t="str">
        <f>"10101011328"</f>
        <v>10101011328</v>
      </c>
      <c r="C66" s="6">
        <v>75</v>
      </c>
      <c r="D66" s="7">
        <v>64</v>
      </c>
      <c r="E66" s="8"/>
    </row>
    <row r="67" s="1" customFormat="1" ht="18" customHeight="1" spans="1:5">
      <c r="A67" s="5" t="str">
        <f>"阮高亮"</f>
        <v>阮高亮</v>
      </c>
      <c r="B67" s="5" t="str">
        <f>"10101011626"</f>
        <v>10101011626</v>
      </c>
      <c r="C67" s="6">
        <v>75</v>
      </c>
      <c r="D67" s="7">
        <v>65</v>
      </c>
      <c r="E67" s="8"/>
    </row>
    <row r="68" s="1" customFormat="1" ht="18" customHeight="1" spans="1:5">
      <c r="A68" s="5" t="str">
        <f>"苏小单"</f>
        <v>苏小单</v>
      </c>
      <c r="B68" s="5" t="str">
        <f>"10101011727"</f>
        <v>10101011727</v>
      </c>
      <c r="C68" s="6">
        <v>75</v>
      </c>
      <c r="D68" s="7">
        <v>66</v>
      </c>
      <c r="E68" s="8"/>
    </row>
    <row r="69" s="1" customFormat="1" ht="18" customHeight="1" spans="1:5">
      <c r="A69" s="5" t="str">
        <f>"李静"</f>
        <v>李静</v>
      </c>
      <c r="B69" s="5" t="str">
        <f>"10101012004"</f>
        <v>10101012004</v>
      </c>
      <c r="C69" s="9">
        <v>75</v>
      </c>
      <c r="D69" s="7">
        <v>67</v>
      </c>
      <c r="E69" s="8"/>
    </row>
    <row r="70" s="1" customFormat="1" ht="18" customHeight="1" spans="1:5">
      <c r="A70" s="5" t="str">
        <f>"曾紫璇"</f>
        <v>曾紫璇</v>
      </c>
      <c r="B70" s="5" t="str">
        <f>"10101010413"</f>
        <v>10101010413</v>
      </c>
      <c r="C70" s="6">
        <v>74</v>
      </c>
      <c r="D70" s="7">
        <v>68</v>
      </c>
      <c r="E70" s="8"/>
    </row>
    <row r="71" s="1" customFormat="1" ht="18" customHeight="1" spans="1:5">
      <c r="A71" s="5" t="str">
        <f>"李芊仟"</f>
        <v>李芊仟</v>
      </c>
      <c r="B71" s="5" t="str">
        <f>"10101010724"</f>
        <v>10101010724</v>
      </c>
      <c r="C71" s="6">
        <v>74</v>
      </c>
      <c r="D71" s="7">
        <v>69</v>
      </c>
      <c r="E71" s="8"/>
    </row>
    <row r="72" s="1" customFormat="1" ht="18" customHeight="1" spans="1:5">
      <c r="A72" s="5" t="str">
        <f>"谢玉楠"</f>
        <v>谢玉楠</v>
      </c>
      <c r="B72" s="5" t="str">
        <f>"10101010813"</f>
        <v>10101010813</v>
      </c>
      <c r="C72" s="6">
        <v>74</v>
      </c>
      <c r="D72" s="7">
        <v>70</v>
      </c>
      <c r="E72" s="8"/>
    </row>
    <row r="73" s="1" customFormat="1" ht="18" customHeight="1" spans="1:5">
      <c r="A73" s="5" t="str">
        <f>"林亚玉"</f>
        <v>林亚玉</v>
      </c>
      <c r="B73" s="5" t="str">
        <f>"10101010928"</f>
        <v>10101010928</v>
      </c>
      <c r="C73" s="6">
        <v>74</v>
      </c>
      <c r="D73" s="7">
        <v>71</v>
      </c>
      <c r="E73" s="8"/>
    </row>
    <row r="74" s="1" customFormat="1" ht="18" customHeight="1" spans="1:5">
      <c r="A74" s="5" t="str">
        <f>"杨菊"</f>
        <v>杨菊</v>
      </c>
      <c r="B74" s="5" t="str">
        <f>"10101011119"</f>
        <v>10101011119</v>
      </c>
      <c r="C74" s="6">
        <v>74</v>
      </c>
      <c r="D74" s="7">
        <v>72</v>
      </c>
      <c r="E74" s="8"/>
    </row>
    <row r="75" s="1" customFormat="1" ht="18" customHeight="1" spans="1:5">
      <c r="A75" s="5" t="str">
        <f>"林丽娇"</f>
        <v>林丽娇</v>
      </c>
      <c r="B75" s="5" t="str">
        <f>"10101011124"</f>
        <v>10101011124</v>
      </c>
      <c r="C75" s="6">
        <v>74</v>
      </c>
      <c r="D75" s="7">
        <v>73</v>
      </c>
      <c r="E75" s="8"/>
    </row>
    <row r="76" s="1" customFormat="1" ht="18" customHeight="1" spans="1:5">
      <c r="A76" s="5" t="str">
        <f>"赵晓芳"</f>
        <v>赵晓芳</v>
      </c>
      <c r="B76" s="5" t="str">
        <f>"10101011305"</f>
        <v>10101011305</v>
      </c>
      <c r="C76" s="6">
        <v>74</v>
      </c>
      <c r="D76" s="7">
        <v>74</v>
      </c>
      <c r="E76" s="8"/>
    </row>
    <row r="77" s="1" customFormat="1" ht="18" customHeight="1" spans="1:5">
      <c r="A77" s="5" t="str">
        <f>"冯周宇"</f>
        <v>冯周宇</v>
      </c>
      <c r="B77" s="5" t="str">
        <f>"10101011425"</f>
        <v>10101011425</v>
      </c>
      <c r="C77" s="6">
        <v>74</v>
      </c>
      <c r="D77" s="7">
        <v>75</v>
      </c>
      <c r="E77" s="8"/>
    </row>
    <row r="78" s="1" customFormat="1" ht="18" customHeight="1" spans="1:5">
      <c r="A78" s="5" t="str">
        <f>"王春艳"</f>
        <v>王春艳</v>
      </c>
      <c r="B78" s="5" t="str">
        <f>"10101011602"</f>
        <v>10101011602</v>
      </c>
      <c r="C78" s="6">
        <v>74</v>
      </c>
      <c r="D78" s="7">
        <v>76</v>
      </c>
      <c r="E78" s="8"/>
    </row>
    <row r="79" s="1" customFormat="1" ht="18" customHeight="1" spans="1:5">
      <c r="A79" s="5" t="str">
        <f>"羊丽春"</f>
        <v>羊丽春</v>
      </c>
      <c r="B79" s="5" t="str">
        <f>"10101011608"</f>
        <v>10101011608</v>
      </c>
      <c r="C79" s="6">
        <v>74</v>
      </c>
      <c r="D79" s="7">
        <v>77</v>
      </c>
      <c r="E79" s="8"/>
    </row>
    <row r="80" s="1" customFormat="1" ht="18" customHeight="1" spans="1:5">
      <c r="A80" s="5" t="str">
        <f>"符瑞琪"</f>
        <v>符瑞琪</v>
      </c>
      <c r="B80" s="5" t="str">
        <f>"10101011616"</f>
        <v>10101011616</v>
      </c>
      <c r="C80" s="6">
        <v>74</v>
      </c>
      <c r="D80" s="7">
        <v>78</v>
      </c>
      <c r="E80" s="8"/>
    </row>
    <row r="81" s="1" customFormat="1" ht="18" customHeight="1" spans="1:5">
      <c r="A81" s="5" t="str">
        <f>"陈可"</f>
        <v>陈可</v>
      </c>
      <c r="B81" s="5" t="str">
        <f>"10101011628"</f>
        <v>10101011628</v>
      </c>
      <c r="C81" s="6">
        <v>74</v>
      </c>
      <c r="D81" s="7">
        <v>79</v>
      </c>
      <c r="E81" s="8"/>
    </row>
    <row r="82" s="1" customFormat="1" ht="18" customHeight="1" spans="1:5">
      <c r="A82" s="5" t="str">
        <f>"周书蓉"</f>
        <v>周书蓉</v>
      </c>
      <c r="B82" s="5" t="str">
        <f>"10101011708"</f>
        <v>10101011708</v>
      </c>
      <c r="C82" s="6">
        <v>74</v>
      </c>
      <c r="D82" s="7">
        <v>80</v>
      </c>
      <c r="E82" s="8"/>
    </row>
    <row r="83" s="1" customFormat="1" ht="18" customHeight="1" spans="1:5">
      <c r="A83" s="5" t="str">
        <f>"林芳婷"</f>
        <v>林芳婷</v>
      </c>
      <c r="B83" s="5" t="str">
        <f>"10101011713"</f>
        <v>10101011713</v>
      </c>
      <c r="C83" s="6">
        <v>74</v>
      </c>
      <c r="D83" s="7">
        <v>81</v>
      </c>
      <c r="E83" s="8"/>
    </row>
    <row r="84" s="1" customFormat="1" ht="18" customHeight="1" spans="1:5">
      <c r="A84" s="5" t="str">
        <f>"符必悦"</f>
        <v>符必悦</v>
      </c>
      <c r="B84" s="5" t="str">
        <f>"10101010418"</f>
        <v>10101010418</v>
      </c>
      <c r="C84" s="6">
        <v>73</v>
      </c>
      <c r="D84" s="7">
        <v>82</v>
      </c>
      <c r="E84" s="8"/>
    </row>
    <row r="85" s="1" customFormat="1" ht="18" customHeight="1" spans="1:5">
      <c r="A85" s="5" t="str">
        <f>"陈亚红"</f>
        <v>陈亚红</v>
      </c>
      <c r="B85" s="5" t="str">
        <f>"10101010507"</f>
        <v>10101010507</v>
      </c>
      <c r="C85" s="6">
        <v>73</v>
      </c>
      <c r="D85" s="7">
        <v>83</v>
      </c>
      <c r="E85" s="8"/>
    </row>
    <row r="86" s="1" customFormat="1" ht="18" customHeight="1" spans="1:5">
      <c r="A86" s="5" t="str">
        <f>"符贞祯"</f>
        <v>符贞祯</v>
      </c>
      <c r="B86" s="5" t="str">
        <f>"10101010617"</f>
        <v>10101010617</v>
      </c>
      <c r="C86" s="6">
        <v>73</v>
      </c>
      <c r="D86" s="7">
        <v>84</v>
      </c>
      <c r="E86" s="8"/>
    </row>
    <row r="87" s="1" customFormat="1" ht="18" customHeight="1" spans="1:5">
      <c r="A87" s="5" t="str">
        <f>"周小妹"</f>
        <v>周小妹</v>
      </c>
      <c r="B87" s="5" t="str">
        <f>"10101010728"</f>
        <v>10101010728</v>
      </c>
      <c r="C87" s="6">
        <v>73</v>
      </c>
      <c r="D87" s="7">
        <v>85</v>
      </c>
      <c r="E87" s="8"/>
    </row>
    <row r="88" s="1" customFormat="1" ht="18" customHeight="1" spans="1:5">
      <c r="A88" s="5" t="str">
        <f>"王艳纳"</f>
        <v>王艳纳</v>
      </c>
      <c r="B88" s="5" t="str">
        <f>"10101010827"</f>
        <v>10101010827</v>
      </c>
      <c r="C88" s="6">
        <v>73</v>
      </c>
      <c r="D88" s="7">
        <v>86</v>
      </c>
      <c r="E88" s="8"/>
    </row>
    <row r="89" s="1" customFormat="1" ht="18" customHeight="1" spans="1:5">
      <c r="A89" s="5" t="str">
        <f>"符金顶"</f>
        <v>符金顶</v>
      </c>
      <c r="B89" s="5" t="str">
        <f>"10101011101"</f>
        <v>10101011101</v>
      </c>
      <c r="C89" s="6">
        <v>73</v>
      </c>
      <c r="D89" s="7">
        <v>87</v>
      </c>
      <c r="E89" s="8"/>
    </row>
    <row r="90" s="1" customFormat="1" ht="18" customHeight="1" spans="1:5">
      <c r="A90" s="5" t="str">
        <f>"王尾丽"</f>
        <v>王尾丽</v>
      </c>
      <c r="B90" s="5" t="str">
        <f>"10101011218"</f>
        <v>10101011218</v>
      </c>
      <c r="C90" s="6">
        <v>73</v>
      </c>
      <c r="D90" s="7">
        <v>88</v>
      </c>
      <c r="E90" s="8"/>
    </row>
    <row r="91" s="1" customFormat="1" ht="18" customHeight="1" spans="1:5">
      <c r="A91" s="5" t="str">
        <f>"卢双霞"</f>
        <v>卢双霞</v>
      </c>
      <c r="B91" s="5" t="str">
        <f>"10101011612"</f>
        <v>10101011612</v>
      </c>
      <c r="C91" s="6">
        <v>73</v>
      </c>
      <c r="D91" s="7">
        <v>89</v>
      </c>
      <c r="E91" s="8"/>
    </row>
    <row r="92" s="1" customFormat="1" ht="18" customHeight="1" spans="1:5">
      <c r="A92" s="5" t="str">
        <f>"林丽团"</f>
        <v>林丽团</v>
      </c>
      <c r="B92" s="5" t="str">
        <f>"10101011624"</f>
        <v>10101011624</v>
      </c>
      <c r="C92" s="6">
        <v>73</v>
      </c>
      <c r="D92" s="7">
        <v>90</v>
      </c>
      <c r="E92" s="8"/>
    </row>
    <row r="93" s="1" customFormat="1" ht="18" customHeight="1" spans="1:5">
      <c r="A93" s="5" t="str">
        <f>"刘家欣"</f>
        <v>刘家欣</v>
      </c>
      <c r="B93" s="5" t="str">
        <f>"10101011630"</f>
        <v>10101011630</v>
      </c>
      <c r="C93" s="6">
        <v>73</v>
      </c>
      <c r="D93" s="7">
        <v>91</v>
      </c>
      <c r="E93" s="8"/>
    </row>
    <row r="94" s="1" customFormat="1" ht="18" customHeight="1" spans="1:5">
      <c r="A94" s="5" t="str">
        <f>"陈幕英"</f>
        <v>陈幕英</v>
      </c>
      <c r="B94" s="5" t="str">
        <f>"10101011714"</f>
        <v>10101011714</v>
      </c>
      <c r="C94" s="6">
        <v>73</v>
      </c>
      <c r="D94" s="7">
        <v>92</v>
      </c>
      <c r="E94" s="8"/>
    </row>
    <row r="95" s="1" customFormat="1" ht="18" customHeight="1" spans="1:5">
      <c r="A95" s="5" t="str">
        <f>"符贞英"</f>
        <v>符贞英</v>
      </c>
      <c r="B95" s="5" t="str">
        <f>"10101011820"</f>
        <v>10101011820</v>
      </c>
      <c r="C95" s="6">
        <v>73</v>
      </c>
      <c r="D95" s="7">
        <v>93</v>
      </c>
      <c r="E95" s="8"/>
    </row>
    <row r="96" s="1" customFormat="1" ht="18" customHeight="1" spans="1:5">
      <c r="A96" s="5" t="str">
        <f>"文呈来"</f>
        <v>文呈来</v>
      </c>
      <c r="B96" s="5" t="str">
        <f>"10101011916"</f>
        <v>10101011916</v>
      </c>
      <c r="C96" s="6">
        <v>73</v>
      </c>
      <c r="D96" s="7">
        <v>94</v>
      </c>
      <c r="E96" s="8"/>
    </row>
    <row r="97" s="1" customFormat="1" ht="18" customHeight="1" spans="1:5">
      <c r="A97" s="5" t="str">
        <f>"符运珠"</f>
        <v>符运珠</v>
      </c>
      <c r="B97" s="5" t="str">
        <f>"10101011511"</f>
        <v>10101011511</v>
      </c>
      <c r="C97" s="6">
        <v>73</v>
      </c>
      <c r="D97" s="7">
        <v>95</v>
      </c>
      <c r="E97" s="8"/>
    </row>
    <row r="98" s="1" customFormat="1" ht="18" customHeight="1" spans="1:5">
      <c r="A98" s="5" t="str">
        <f>"施艳梅"</f>
        <v>施艳梅</v>
      </c>
      <c r="B98" s="5" t="str">
        <f>"10101010110"</f>
        <v>10101010110</v>
      </c>
      <c r="C98" s="6">
        <v>72</v>
      </c>
      <c r="D98" s="7">
        <v>96</v>
      </c>
      <c r="E98" s="8"/>
    </row>
    <row r="99" s="1" customFormat="1" ht="18" customHeight="1" spans="1:5">
      <c r="A99" s="5" t="str">
        <f>"邢菊珍"</f>
        <v>邢菊珍</v>
      </c>
      <c r="B99" s="5" t="str">
        <f>"10101010124"</f>
        <v>10101010124</v>
      </c>
      <c r="C99" s="6">
        <v>72</v>
      </c>
      <c r="D99" s="7">
        <v>97</v>
      </c>
      <c r="E99" s="8"/>
    </row>
    <row r="100" s="1" customFormat="1" ht="18" customHeight="1" spans="1:5">
      <c r="A100" s="5" t="str">
        <f>"彭静"</f>
        <v>彭静</v>
      </c>
      <c r="B100" s="5" t="str">
        <f>"10101010316"</f>
        <v>10101010316</v>
      </c>
      <c r="C100" s="6">
        <v>72</v>
      </c>
      <c r="D100" s="7">
        <v>98</v>
      </c>
      <c r="E100" s="8"/>
    </row>
    <row r="101" s="1" customFormat="1" ht="18" customHeight="1" spans="1:5">
      <c r="A101" s="5" t="str">
        <f>"陈生妹"</f>
        <v>陈生妹</v>
      </c>
      <c r="B101" s="5" t="str">
        <f>"10101010419"</f>
        <v>10101010419</v>
      </c>
      <c r="C101" s="6">
        <v>72</v>
      </c>
      <c r="D101" s="7">
        <v>99</v>
      </c>
      <c r="E101" s="8"/>
    </row>
    <row r="102" s="1" customFormat="1" ht="18" customHeight="1" spans="1:5">
      <c r="A102" s="5" t="s">
        <v>7</v>
      </c>
      <c r="B102" s="5" t="str">
        <f>"10101010420"</f>
        <v>10101010420</v>
      </c>
      <c r="C102" s="6">
        <v>72</v>
      </c>
      <c r="D102" s="7">
        <v>100</v>
      </c>
      <c r="E102" s="8"/>
    </row>
    <row r="103" s="1" customFormat="1" ht="18" customHeight="1" spans="1:5">
      <c r="A103" s="5" t="str">
        <f>"王真真"</f>
        <v>王真真</v>
      </c>
      <c r="B103" s="5" t="str">
        <f>"10101011111"</f>
        <v>10101011111</v>
      </c>
      <c r="C103" s="6">
        <v>72</v>
      </c>
      <c r="D103" s="7">
        <v>101</v>
      </c>
      <c r="E103" s="8"/>
    </row>
    <row r="104" s="1" customFormat="1" ht="18" customHeight="1" spans="1:5">
      <c r="A104" s="5" t="str">
        <f>"陈真美"</f>
        <v>陈真美</v>
      </c>
      <c r="B104" s="5" t="str">
        <f>"10101011123"</f>
        <v>10101011123</v>
      </c>
      <c r="C104" s="6">
        <v>72</v>
      </c>
      <c r="D104" s="7">
        <v>102</v>
      </c>
      <c r="E104" s="8"/>
    </row>
    <row r="105" s="1" customFormat="1" ht="18" customHeight="1" spans="1:5">
      <c r="A105" s="5" t="str">
        <f>"王媛悦"</f>
        <v>王媛悦</v>
      </c>
      <c r="B105" s="5" t="str">
        <f>"10101011230"</f>
        <v>10101011230</v>
      </c>
      <c r="C105" s="6">
        <v>72</v>
      </c>
      <c r="D105" s="7">
        <v>103</v>
      </c>
      <c r="E105" s="8"/>
    </row>
    <row r="106" s="1" customFormat="1" ht="18" customHeight="1" spans="1:5">
      <c r="A106" s="5" t="str">
        <f>"吴元惠"</f>
        <v>吴元惠</v>
      </c>
      <c r="B106" s="5" t="str">
        <f>"10101011508"</f>
        <v>10101011508</v>
      </c>
      <c r="C106" s="6">
        <v>72</v>
      </c>
      <c r="D106" s="7">
        <v>104</v>
      </c>
      <c r="E106" s="8"/>
    </row>
    <row r="107" s="1" customFormat="1" ht="18" customHeight="1" spans="1:5">
      <c r="A107" s="5" t="str">
        <f>"苏丽玲"</f>
        <v>苏丽玲</v>
      </c>
      <c r="B107" s="5" t="str">
        <f>"10101011605"</f>
        <v>10101011605</v>
      </c>
      <c r="C107" s="6">
        <v>72</v>
      </c>
      <c r="D107" s="7">
        <v>105</v>
      </c>
      <c r="E107" s="8"/>
    </row>
    <row r="108" s="1" customFormat="1" ht="18" customHeight="1" spans="1:5">
      <c r="A108" s="5" t="str">
        <f>"郑庆美"</f>
        <v>郑庆美</v>
      </c>
      <c r="B108" s="5" t="str">
        <f>"10101011704"</f>
        <v>10101011704</v>
      </c>
      <c r="C108" s="6">
        <v>72</v>
      </c>
      <c r="D108" s="7">
        <v>106</v>
      </c>
      <c r="E108" s="8"/>
    </row>
    <row r="109" s="1" customFormat="1" ht="18" customHeight="1" spans="1:5">
      <c r="A109" s="5" t="str">
        <f>"王钟晶"</f>
        <v>王钟晶</v>
      </c>
      <c r="B109" s="5" t="str">
        <f>"10101011823"</f>
        <v>10101011823</v>
      </c>
      <c r="C109" s="6">
        <v>72</v>
      </c>
      <c r="D109" s="7">
        <v>107</v>
      </c>
      <c r="E109" s="8"/>
    </row>
    <row r="110" s="1" customFormat="1" ht="18" customHeight="1" spans="1:5">
      <c r="A110" s="5" t="str">
        <f>"陈家花"</f>
        <v>陈家花</v>
      </c>
      <c r="B110" s="5" t="str">
        <f>"10101011829"</f>
        <v>10101011829</v>
      </c>
      <c r="C110" s="6">
        <v>72</v>
      </c>
      <c r="D110" s="7">
        <v>108</v>
      </c>
      <c r="E110" s="8"/>
    </row>
    <row r="111" s="1" customFormat="1" ht="18" customHeight="1" spans="1:5">
      <c r="A111" s="5" t="str">
        <f>"李广娜"</f>
        <v>李广娜</v>
      </c>
      <c r="B111" s="5" t="str">
        <f>"10101012002"</f>
        <v>10101012002</v>
      </c>
      <c r="C111" s="6">
        <v>72</v>
      </c>
      <c r="D111" s="7">
        <v>109</v>
      </c>
      <c r="E111" s="8"/>
    </row>
    <row r="112" s="1" customFormat="1" ht="18" customHeight="1" spans="1:5">
      <c r="A112" s="5" t="str">
        <f>"王兴敏"</f>
        <v>王兴敏</v>
      </c>
      <c r="B112" s="5" t="str">
        <f>"10101010126"</f>
        <v>10101010126</v>
      </c>
      <c r="C112" s="6">
        <v>71</v>
      </c>
      <c r="D112" s="7">
        <v>110</v>
      </c>
      <c r="E112" s="8"/>
    </row>
    <row r="113" s="1" customFormat="1" ht="18" customHeight="1" spans="1:5">
      <c r="A113" s="5" t="str">
        <f>"赵恰"</f>
        <v>赵恰</v>
      </c>
      <c r="B113" s="5" t="str">
        <f>"10101010229"</f>
        <v>10101010229</v>
      </c>
      <c r="C113" s="6">
        <v>71</v>
      </c>
      <c r="D113" s="7">
        <v>111</v>
      </c>
      <c r="E113" s="8"/>
    </row>
    <row r="114" s="1" customFormat="1" ht="18" customHeight="1" spans="1:5">
      <c r="A114" s="5" t="str">
        <f>"刘美燕"</f>
        <v>刘美燕</v>
      </c>
      <c r="B114" s="5" t="str">
        <f>"10101010301"</f>
        <v>10101010301</v>
      </c>
      <c r="C114" s="6">
        <v>71</v>
      </c>
      <c r="D114" s="7">
        <v>112</v>
      </c>
      <c r="E114" s="8"/>
    </row>
    <row r="115" s="1" customFormat="1" ht="18" customHeight="1" spans="1:5">
      <c r="A115" s="5" t="str">
        <f>"钟孝艳"</f>
        <v>钟孝艳</v>
      </c>
      <c r="B115" s="5" t="str">
        <f>"10101010607"</f>
        <v>10101010607</v>
      </c>
      <c r="C115" s="6">
        <v>71</v>
      </c>
      <c r="D115" s="7">
        <v>113</v>
      </c>
      <c r="E115" s="8"/>
    </row>
    <row r="116" s="1" customFormat="1" ht="18" customHeight="1" spans="1:5">
      <c r="A116" s="5" t="str">
        <f>"符燕芯"</f>
        <v>符燕芯</v>
      </c>
      <c r="B116" s="5" t="str">
        <f>"10101010616"</f>
        <v>10101010616</v>
      </c>
      <c r="C116" s="6">
        <v>71</v>
      </c>
      <c r="D116" s="7">
        <v>114</v>
      </c>
      <c r="E116" s="8"/>
    </row>
    <row r="117" s="1" customFormat="1" ht="18" customHeight="1" spans="1:5">
      <c r="A117" s="5" t="str">
        <f>"陈月英"</f>
        <v>陈月英</v>
      </c>
      <c r="B117" s="5" t="str">
        <f>"10101010620"</f>
        <v>10101010620</v>
      </c>
      <c r="C117" s="6">
        <v>71</v>
      </c>
      <c r="D117" s="7">
        <v>115</v>
      </c>
      <c r="E117" s="8"/>
    </row>
    <row r="118" s="1" customFormat="1" ht="18" customHeight="1" spans="1:5">
      <c r="A118" s="5" t="str">
        <f>"陈泰慧"</f>
        <v>陈泰慧</v>
      </c>
      <c r="B118" s="5" t="str">
        <f>"10101010625"</f>
        <v>10101010625</v>
      </c>
      <c r="C118" s="6">
        <v>71</v>
      </c>
      <c r="D118" s="7">
        <v>116</v>
      </c>
      <c r="E118" s="8"/>
    </row>
    <row r="119" s="1" customFormat="1" ht="18" customHeight="1" spans="1:5">
      <c r="A119" s="5" t="str">
        <f>"符运婷"</f>
        <v>符运婷</v>
      </c>
      <c r="B119" s="5" t="str">
        <f>"10101010711"</f>
        <v>10101010711</v>
      </c>
      <c r="C119" s="6">
        <v>71</v>
      </c>
      <c r="D119" s="7">
        <v>117</v>
      </c>
      <c r="E119" s="8"/>
    </row>
    <row r="120" s="1" customFormat="1" ht="18" customHeight="1" spans="1:5">
      <c r="A120" s="5" t="str">
        <f>"欧哲玲"</f>
        <v>欧哲玲</v>
      </c>
      <c r="B120" s="5" t="str">
        <f>"10101011004"</f>
        <v>10101011004</v>
      </c>
      <c r="C120" s="6">
        <v>71</v>
      </c>
      <c r="D120" s="7">
        <v>118</v>
      </c>
      <c r="E120" s="8"/>
    </row>
    <row r="121" s="1" customFormat="1" ht="18" customHeight="1" spans="1:5">
      <c r="A121" s="5" t="str">
        <f>"李怡"</f>
        <v>李怡</v>
      </c>
      <c r="B121" s="5" t="str">
        <f>"10101011024"</f>
        <v>10101011024</v>
      </c>
      <c r="C121" s="6">
        <v>71</v>
      </c>
      <c r="D121" s="7">
        <v>119</v>
      </c>
      <c r="E121" s="8"/>
    </row>
    <row r="122" s="1" customFormat="1" ht="18" customHeight="1" spans="1:5">
      <c r="A122" s="5" t="str">
        <f>"王基霞"</f>
        <v>王基霞</v>
      </c>
      <c r="B122" s="5" t="str">
        <f>"10101011104"</f>
        <v>10101011104</v>
      </c>
      <c r="C122" s="6">
        <v>71</v>
      </c>
      <c r="D122" s="7">
        <v>120</v>
      </c>
      <c r="E122" s="8"/>
    </row>
    <row r="123" s="1" customFormat="1" ht="18" customHeight="1" spans="1:5">
      <c r="A123" s="5" t="str">
        <f>"卢霞"</f>
        <v>卢霞</v>
      </c>
      <c r="B123" s="5" t="str">
        <f>"10101011506"</f>
        <v>10101011506</v>
      </c>
      <c r="C123" s="6">
        <v>71</v>
      </c>
      <c r="D123" s="7">
        <v>121</v>
      </c>
      <c r="E123" s="8"/>
    </row>
    <row r="124" s="1" customFormat="1" ht="18" customHeight="1" spans="1:5">
      <c r="A124" s="5" t="str">
        <f>"周倩"</f>
        <v>周倩</v>
      </c>
      <c r="B124" s="5" t="str">
        <f>"10101011622"</f>
        <v>10101011622</v>
      </c>
      <c r="C124" s="6">
        <v>71</v>
      </c>
      <c r="D124" s="7">
        <v>122</v>
      </c>
      <c r="E124" s="8"/>
    </row>
    <row r="125" s="1" customFormat="1" ht="18" customHeight="1" spans="1:5">
      <c r="A125" s="5" t="str">
        <f>"汤美珍"</f>
        <v>汤美珍</v>
      </c>
      <c r="B125" s="5" t="str">
        <f>"10101011802"</f>
        <v>10101011802</v>
      </c>
      <c r="C125" s="6">
        <v>71</v>
      </c>
      <c r="D125" s="7">
        <v>123</v>
      </c>
      <c r="E125" s="8"/>
    </row>
    <row r="126" s="1" customFormat="1" ht="18" customHeight="1" spans="1:5">
      <c r="A126" s="5" t="str">
        <f>"郑孟程"</f>
        <v>郑孟程</v>
      </c>
      <c r="B126" s="5" t="str">
        <f>"10101010216"</f>
        <v>10101010216</v>
      </c>
      <c r="C126" s="6">
        <v>70</v>
      </c>
      <c r="D126" s="7">
        <v>124</v>
      </c>
      <c r="E126" s="8"/>
    </row>
    <row r="127" s="1" customFormat="1" ht="18" customHeight="1" spans="1:5">
      <c r="A127" s="5" t="str">
        <f>"麦祖妃"</f>
        <v>麦祖妃</v>
      </c>
      <c r="B127" s="5" t="str">
        <f>"10101010323"</f>
        <v>10101010323</v>
      </c>
      <c r="C127" s="6">
        <v>70</v>
      </c>
      <c r="D127" s="7">
        <v>125</v>
      </c>
      <c r="E127" s="8"/>
    </row>
    <row r="128" s="1" customFormat="1" ht="18" customHeight="1" spans="1:5">
      <c r="A128" s="5" t="str">
        <f>"倪月霞"</f>
        <v>倪月霞</v>
      </c>
      <c r="B128" s="5" t="str">
        <f>"10101010505"</f>
        <v>10101010505</v>
      </c>
      <c r="C128" s="6">
        <v>70</v>
      </c>
      <c r="D128" s="7">
        <v>126</v>
      </c>
      <c r="E128" s="8"/>
    </row>
    <row r="129" s="1" customFormat="1" ht="18" customHeight="1" spans="1:5">
      <c r="A129" s="5" t="str">
        <f>"赵彩霞"</f>
        <v>赵彩霞</v>
      </c>
      <c r="B129" s="5" t="str">
        <f>"10101010524"</f>
        <v>10101010524</v>
      </c>
      <c r="C129" s="6">
        <v>70</v>
      </c>
      <c r="D129" s="7">
        <v>127</v>
      </c>
      <c r="E129" s="8"/>
    </row>
    <row r="130" s="1" customFormat="1" ht="18" customHeight="1" spans="1:5">
      <c r="A130" s="5" t="str">
        <f>"黄慧"</f>
        <v>黄慧</v>
      </c>
      <c r="B130" s="5" t="str">
        <f>"10101010610"</f>
        <v>10101010610</v>
      </c>
      <c r="C130" s="6">
        <v>70</v>
      </c>
      <c r="D130" s="7">
        <v>128</v>
      </c>
      <c r="E130" s="8"/>
    </row>
    <row r="131" s="1" customFormat="1" ht="18" customHeight="1" spans="1:5">
      <c r="A131" s="5" t="str">
        <f>"张波丽"</f>
        <v>张波丽</v>
      </c>
      <c r="B131" s="5" t="str">
        <f>"10101010710"</f>
        <v>10101010710</v>
      </c>
      <c r="C131" s="6">
        <v>70</v>
      </c>
      <c r="D131" s="7">
        <v>129</v>
      </c>
      <c r="E131" s="8"/>
    </row>
    <row r="132" s="1" customFormat="1" ht="18" customHeight="1" spans="1:5">
      <c r="A132" s="5" t="str">
        <f>"麦名春"</f>
        <v>麦名春</v>
      </c>
      <c r="B132" s="5" t="str">
        <f>"10101011016"</f>
        <v>10101011016</v>
      </c>
      <c r="C132" s="6">
        <v>70</v>
      </c>
      <c r="D132" s="7">
        <v>130</v>
      </c>
      <c r="E132" s="8"/>
    </row>
    <row r="133" s="1" customFormat="1" ht="18" customHeight="1" spans="1:5">
      <c r="A133" s="5" t="str">
        <f>"李涛"</f>
        <v>李涛</v>
      </c>
      <c r="B133" s="5" t="str">
        <f>"10101011030"</f>
        <v>10101011030</v>
      </c>
      <c r="C133" s="6">
        <v>70</v>
      </c>
      <c r="D133" s="7">
        <v>131</v>
      </c>
      <c r="E133" s="8"/>
    </row>
    <row r="134" s="1" customFormat="1" ht="18" customHeight="1" spans="1:5">
      <c r="A134" s="5" t="str">
        <f>"符翁恩"</f>
        <v>符翁恩</v>
      </c>
      <c r="B134" s="5" t="str">
        <f>"10101011114"</f>
        <v>10101011114</v>
      </c>
      <c r="C134" s="6">
        <v>70</v>
      </c>
      <c r="D134" s="7">
        <v>132</v>
      </c>
      <c r="E134" s="8"/>
    </row>
    <row r="135" s="1" customFormat="1" ht="18" customHeight="1" spans="1:5">
      <c r="A135" s="5" t="str">
        <f>"杨莲"</f>
        <v>杨莲</v>
      </c>
      <c r="B135" s="5" t="str">
        <f>"10101011406"</f>
        <v>10101011406</v>
      </c>
      <c r="C135" s="6">
        <v>70</v>
      </c>
      <c r="D135" s="7">
        <v>133</v>
      </c>
      <c r="E135" s="8"/>
    </row>
    <row r="136" s="1" customFormat="1" ht="18" customHeight="1" spans="1:5">
      <c r="A136" s="5" t="str">
        <f>"符家研"</f>
        <v>符家研</v>
      </c>
      <c r="B136" s="5" t="str">
        <f>"10101011502"</f>
        <v>10101011502</v>
      </c>
      <c r="C136" s="6">
        <v>70</v>
      </c>
      <c r="D136" s="7">
        <v>134</v>
      </c>
      <c r="E136" s="8"/>
    </row>
    <row r="137" s="1" customFormat="1" ht="18" customHeight="1" spans="1:5">
      <c r="A137" s="5" t="str">
        <f>"苏明霞"</f>
        <v>苏明霞</v>
      </c>
      <c r="B137" s="5" t="str">
        <f>"10101011629"</f>
        <v>10101011629</v>
      </c>
      <c r="C137" s="6">
        <v>70</v>
      </c>
      <c r="D137" s="7">
        <v>135</v>
      </c>
      <c r="E137" s="8"/>
    </row>
    <row r="138" s="1" customFormat="1" ht="18" customHeight="1" spans="1:5">
      <c r="A138" s="5" t="str">
        <f>"赵少凤"</f>
        <v>赵少凤</v>
      </c>
      <c r="B138" s="5" t="str">
        <f>"10101011807"</f>
        <v>10101011807</v>
      </c>
      <c r="C138" s="6">
        <v>70</v>
      </c>
      <c r="D138" s="7">
        <v>136</v>
      </c>
      <c r="E138" s="8"/>
    </row>
    <row r="139" s="1" customFormat="1" ht="18" customHeight="1" spans="1:5">
      <c r="A139" s="5" t="str">
        <f>"李日珠"</f>
        <v>李日珠</v>
      </c>
      <c r="B139" s="5" t="str">
        <f>"10101012001"</f>
        <v>10101012001</v>
      </c>
      <c r="C139" s="6">
        <v>70</v>
      </c>
      <c r="D139" s="7">
        <v>137</v>
      </c>
      <c r="E139" s="8"/>
    </row>
    <row r="140" s="1" customFormat="1" ht="18" customHeight="1" spans="1:5">
      <c r="A140" s="5" t="str">
        <f>"秦珍"</f>
        <v>秦珍</v>
      </c>
      <c r="B140" s="5" t="str">
        <f>"10101010102"</f>
        <v>10101010102</v>
      </c>
      <c r="C140" s="6">
        <v>69</v>
      </c>
      <c r="D140" s="7">
        <v>138</v>
      </c>
      <c r="E140" s="8"/>
    </row>
    <row r="141" s="1" customFormat="1" ht="18" customHeight="1" spans="1:5">
      <c r="A141" s="5" t="str">
        <f>"刘君"</f>
        <v>刘君</v>
      </c>
      <c r="B141" s="5" t="str">
        <f>"10101010120"</f>
        <v>10101010120</v>
      </c>
      <c r="C141" s="6">
        <v>69</v>
      </c>
      <c r="D141" s="7">
        <v>139</v>
      </c>
      <c r="E141" s="8"/>
    </row>
    <row r="142" s="1" customFormat="1" ht="18" customHeight="1" spans="1:5">
      <c r="A142" s="5" t="str">
        <f>"黄小芳"</f>
        <v>黄小芳</v>
      </c>
      <c r="B142" s="5" t="str">
        <f>"10101010203"</f>
        <v>10101010203</v>
      </c>
      <c r="C142" s="6">
        <v>69</v>
      </c>
      <c r="D142" s="7">
        <v>140</v>
      </c>
      <c r="E142" s="8"/>
    </row>
    <row r="143" s="1" customFormat="1" ht="18" customHeight="1" spans="1:5">
      <c r="A143" s="5" t="str">
        <f>"梁妃"</f>
        <v>梁妃</v>
      </c>
      <c r="B143" s="5" t="str">
        <f>"10101010206"</f>
        <v>10101010206</v>
      </c>
      <c r="C143" s="6">
        <v>69</v>
      </c>
      <c r="D143" s="7">
        <v>141</v>
      </c>
      <c r="E143" s="8"/>
    </row>
    <row r="144" s="1" customFormat="1" ht="18" customHeight="1" spans="1:5">
      <c r="A144" s="5" t="str">
        <f>"孙子祎"</f>
        <v>孙子祎</v>
      </c>
      <c r="B144" s="5" t="str">
        <f>"10101010228"</f>
        <v>10101010228</v>
      </c>
      <c r="C144" s="6">
        <v>69</v>
      </c>
      <c r="D144" s="7">
        <v>142</v>
      </c>
      <c r="E144" s="8"/>
    </row>
    <row r="145" s="1" customFormat="1" ht="18" customHeight="1" spans="1:5">
      <c r="A145" s="5" t="str">
        <f>"唐明艳"</f>
        <v>唐明艳</v>
      </c>
      <c r="B145" s="5" t="str">
        <f>"10101010605"</f>
        <v>10101010605</v>
      </c>
      <c r="C145" s="6">
        <v>69</v>
      </c>
      <c r="D145" s="7">
        <v>143</v>
      </c>
      <c r="E145" s="8"/>
    </row>
    <row r="146" s="1" customFormat="1" ht="18" customHeight="1" spans="1:5">
      <c r="A146" s="5" t="str">
        <f>"周海珠"</f>
        <v>周海珠</v>
      </c>
      <c r="B146" s="5" t="str">
        <f>"10101010722"</f>
        <v>10101010722</v>
      </c>
      <c r="C146" s="6">
        <v>69</v>
      </c>
      <c r="D146" s="7">
        <v>144</v>
      </c>
      <c r="E146" s="8"/>
    </row>
    <row r="147" s="1" customFormat="1" ht="18" customHeight="1" spans="1:5">
      <c r="A147" s="5" t="str">
        <f>"谭俞梅"</f>
        <v>谭俞梅</v>
      </c>
      <c r="B147" s="5" t="str">
        <f>"10101010917"</f>
        <v>10101010917</v>
      </c>
      <c r="C147" s="6">
        <v>69</v>
      </c>
      <c r="D147" s="7">
        <v>145</v>
      </c>
      <c r="E147" s="8"/>
    </row>
    <row r="148" s="1" customFormat="1" ht="18" customHeight="1" spans="1:5">
      <c r="A148" s="5" t="str">
        <f>"李燕婷"</f>
        <v>李燕婷</v>
      </c>
      <c r="B148" s="5" t="str">
        <f>"10101010930"</f>
        <v>10101010930</v>
      </c>
      <c r="C148" s="6">
        <v>69</v>
      </c>
      <c r="D148" s="7">
        <v>146</v>
      </c>
      <c r="E148" s="8"/>
    </row>
    <row r="149" s="1" customFormat="1" ht="18" customHeight="1" spans="1:5">
      <c r="A149" s="5" t="str">
        <f>"秦少珠"</f>
        <v>秦少珠</v>
      </c>
      <c r="B149" s="5" t="str">
        <f>"10101011205"</f>
        <v>10101011205</v>
      </c>
      <c r="C149" s="6">
        <v>69</v>
      </c>
      <c r="D149" s="7">
        <v>147</v>
      </c>
      <c r="E149" s="8"/>
    </row>
    <row r="150" s="1" customFormat="1" ht="18" customHeight="1" spans="1:5">
      <c r="A150" s="5" t="str">
        <f>"郭教丽"</f>
        <v>郭教丽</v>
      </c>
      <c r="B150" s="5" t="str">
        <f>"10101011420"</f>
        <v>10101011420</v>
      </c>
      <c r="C150" s="6">
        <v>69</v>
      </c>
      <c r="D150" s="7">
        <v>148</v>
      </c>
      <c r="E150" s="8"/>
    </row>
    <row r="151" s="1" customFormat="1" ht="18" customHeight="1" spans="1:5">
      <c r="A151" s="5" t="str">
        <f>"赵诗惠"</f>
        <v>赵诗惠</v>
      </c>
      <c r="B151" s="5" t="str">
        <f>"10101011530"</f>
        <v>10101011530</v>
      </c>
      <c r="C151" s="6">
        <v>69</v>
      </c>
      <c r="D151" s="7">
        <v>149</v>
      </c>
      <c r="E151" s="8"/>
    </row>
    <row r="152" s="1" customFormat="1" ht="18" customHeight="1" spans="1:5">
      <c r="A152" s="5" t="str">
        <f>"赵海茵"</f>
        <v>赵海茵</v>
      </c>
      <c r="B152" s="5" t="str">
        <f>"10101011729"</f>
        <v>10101011729</v>
      </c>
      <c r="C152" s="6">
        <v>69</v>
      </c>
      <c r="D152" s="7">
        <v>150</v>
      </c>
      <c r="E152" s="8"/>
    </row>
    <row r="153" s="1" customFormat="1" ht="18" customHeight="1" spans="1:5">
      <c r="A153" s="5" t="str">
        <f>"高元霞"</f>
        <v>高元霞</v>
      </c>
      <c r="B153" s="5" t="str">
        <f>"10101010123"</f>
        <v>10101010123</v>
      </c>
      <c r="C153" s="6">
        <v>68</v>
      </c>
      <c r="D153" s="7">
        <v>151</v>
      </c>
      <c r="E153" s="8"/>
    </row>
    <row r="154" s="1" customFormat="1" ht="18" customHeight="1" spans="1:5">
      <c r="A154" s="5" t="str">
        <f>"吴永娜"</f>
        <v>吴永娜</v>
      </c>
      <c r="B154" s="5" t="str">
        <f>"10101010225"</f>
        <v>10101010225</v>
      </c>
      <c r="C154" s="6">
        <v>68</v>
      </c>
      <c r="D154" s="7">
        <v>152</v>
      </c>
      <c r="E154" s="8"/>
    </row>
    <row r="155" s="1" customFormat="1" ht="18" customHeight="1" spans="1:5">
      <c r="A155" s="5" t="str">
        <f>"谢春"</f>
        <v>谢春</v>
      </c>
      <c r="B155" s="5" t="str">
        <f>"10101010814"</f>
        <v>10101010814</v>
      </c>
      <c r="C155" s="6">
        <v>68</v>
      </c>
      <c r="D155" s="7">
        <v>153</v>
      </c>
      <c r="E155" s="8"/>
    </row>
    <row r="156" s="1" customFormat="1" ht="18" customHeight="1" spans="1:5">
      <c r="A156" s="5" t="str">
        <f>"卞惟芬"</f>
        <v>卞惟芬</v>
      </c>
      <c r="B156" s="5" t="str">
        <f>"10101010830"</f>
        <v>10101010830</v>
      </c>
      <c r="C156" s="6">
        <v>68</v>
      </c>
      <c r="D156" s="7">
        <v>154</v>
      </c>
      <c r="E156" s="8"/>
    </row>
    <row r="157" s="1" customFormat="1" ht="18" customHeight="1" spans="1:5">
      <c r="A157" s="5" t="str">
        <f>"符丽丹"</f>
        <v>符丽丹</v>
      </c>
      <c r="B157" s="5" t="str">
        <f>"10101010908"</f>
        <v>10101010908</v>
      </c>
      <c r="C157" s="6">
        <v>68</v>
      </c>
      <c r="D157" s="7">
        <v>155</v>
      </c>
      <c r="E157" s="8"/>
    </row>
    <row r="158" s="1" customFormat="1" ht="18" customHeight="1" spans="1:5">
      <c r="A158" s="5" t="str">
        <f>"吴文香"</f>
        <v>吴文香</v>
      </c>
      <c r="B158" s="5" t="str">
        <f>"10101010916"</f>
        <v>10101010916</v>
      </c>
      <c r="C158" s="6">
        <v>68</v>
      </c>
      <c r="D158" s="7">
        <v>156</v>
      </c>
      <c r="E158" s="8"/>
    </row>
    <row r="159" s="1" customFormat="1" ht="18" customHeight="1" spans="1:5">
      <c r="A159" s="5" t="str">
        <f>"唐应玉"</f>
        <v>唐应玉</v>
      </c>
      <c r="B159" s="5" t="str">
        <f>"10101011010"</f>
        <v>10101011010</v>
      </c>
      <c r="C159" s="6">
        <v>68</v>
      </c>
      <c r="D159" s="7">
        <v>157</v>
      </c>
      <c r="E159" s="8"/>
    </row>
    <row r="160" s="1" customFormat="1" ht="18" customHeight="1" spans="1:5">
      <c r="A160" s="5" t="str">
        <f>"张小琴"</f>
        <v>张小琴</v>
      </c>
      <c r="B160" s="5" t="str">
        <f>"10101011113"</f>
        <v>10101011113</v>
      </c>
      <c r="C160" s="6">
        <v>68</v>
      </c>
      <c r="D160" s="7">
        <v>158</v>
      </c>
      <c r="E160" s="8"/>
    </row>
    <row r="161" s="1" customFormat="1" ht="18" customHeight="1" spans="1:5">
      <c r="A161" s="5" t="str">
        <f>"符秋仙"</f>
        <v>符秋仙</v>
      </c>
      <c r="B161" s="5" t="str">
        <f>"10101011206"</f>
        <v>10101011206</v>
      </c>
      <c r="C161" s="6">
        <v>68</v>
      </c>
      <c r="D161" s="7">
        <v>159</v>
      </c>
      <c r="E161" s="8"/>
    </row>
    <row r="162" s="1" customFormat="1" ht="18" customHeight="1" spans="1:5">
      <c r="A162" s="5" t="str">
        <f>"胡正为"</f>
        <v>胡正为</v>
      </c>
      <c r="B162" s="5" t="str">
        <f>"10101011211"</f>
        <v>10101011211</v>
      </c>
      <c r="C162" s="6">
        <v>68</v>
      </c>
      <c r="D162" s="7">
        <v>160</v>
      </c>
      <c r="E162" s="8"/>
    </row>
    <row r="163" s="1" customFormat="1" ht="18" customHeight="1" spans="1:5">
      <c r="A163" s="5" t="str">
        <f>"张达玲"</f>
        <v>张达玲</v>
      </c>
      <c r="B163" s="5" t="str">
        <f>"10101011416"</f>
        <v>10101011416</v>
      </c>
      <c r="C163" s="6">
        <v>68</v>
      </c>
      <c r="D163" s="7">
        <v>161</v>
      </c>
      <c r="E163" s="8"/>
    </row>
    <row r="164" s="1" customFormat="1" ht="18" customHeight="1" spans="1:5">
      <c r="A164" s="5" t="str">
        <f>"王斯"</f>
        <v>王斯</v>
      </c>
      <c r="B164" s="5" t="str">
        <f>"10101011805"</f>
        <v>10101011805</v>
      </c>
      <c r="C164" s="6">
        <v>68</v>
      </c>
      <c r="D164" s="7">
        <v>162</v>
      </c>
      <c r="E164" s="8"/>
    </row>
    <row r="165" s="1" customFormat="1" ht="18" customHeight="1" spans="1:5">
      <c r="A165" s="5" t="str">
        <f>"何威星"</f>
        <v>何威星</v>
      </c>
      <c r="B165" s="5" t="str">
        <f>"10101011826"</f>
        <v>10101011826</v>
      </c>
      <c r="C165" s="6">
        <v>68</v>
      </c>
      <c r="D165" s="7">
        <v>163</v>
      </c>
      <c r="E165" s="8"/>
    </row>
    <row r="166" s="1" customFormat="1" ht="18" customHeight="1" spans="1:5">
      <c r="A166" s="5" t="str">
        <f>"苏家蕊"</f>
        <v>苏家蕊</v>
      </c>
      <c r="B166" s="5" t="str">
        <f>"10101011907"</f>
        <v>10101011907</v>
      </c>
      <c r="C166" s="6">
        <v>68</v>
      </c>
      <c r="D166" s="7">
        <v>164</v>
      </c>
      <c r="E166" s="8"/>
    </row>
    <row r="167" s="1" customFormat="1" ht="18" customHeight="1" spans="1:5">
      <c r="A167" s="5" t="str">
        <f>"唐找勇"</f>
        <v>唐找勇</v>
      </c>
      <c r="B167" s="5" t="str">
        <f>"10101010209"</f>
        <v>10101010209</v>
      </c>
      <c r="C167" s="6">
        <v>67</v>
      </c>
      <c r="D167" s="7">
        <v>165</v>
      </c>
      <c r="E167" s="8"/>
    </row>
    <row r="168" s="1" customFormat="1" ht="18" customHeight="1" spans="1:5">
      <c r="A168" s="5" t="str">
        <f>"符孙梅"</f>
        <v>符孙梅</v>
      </c>
      <c r="B168" s="5" t="str">
        <f>"10101010302"</f>
        <v>10101010302</v>
      </c>
      <c r="C168" s="6">
        <v>67</v>
      </c>
      <c r="D168" s="7">
        <v>166</v>
      </c>
      <c r="E168" s="8"/>
    </row>
    <row r="169" s="1" customFormat="1" ht="18" customHeight="1" spans="1:5">
      <c r="A169" s="5" t="str">
        <f>"苏秋棠"</f>
        <v>苏秋棠</v>
      </c>
      <c r="B169" s="5" t="str">
        <f>"10101010304"</f>
        <v>10101010304</v>
      </c>
      <c r="C169" s="6">
        <v>67</v>
      </c>
      <c r="D169" s="7">
        <v>167</v>
      </c>
      <c r="E169" s="8"/>
    </row>
    <row r="170" s="1" customFormat="1" ht="18" customHeight="1" spans="1:5">
      <c r="A170" s="5" t="str">
        <f>"林芳"</f>
        <v>林芳</v>
      </c>
      <c r="B170" s="5" t="str">
        <f>"10101010406"</f>
        <v>10101010406</v>
      </c>
      <c r="C170" s="6">
        <v>67</v>
      </c>
      <c r="D170" s="7">
        <v>168</v>
      </c>
      <c r="E170" s="8"/>
    </row>
    <row r="171" s="1" customFormat="1" ht="18" customHeight="1" spans="1:5">
      <c r="A171" s="5" t="str">
        <f>"赖玉利"</f>
        <v>赖玉利</v>
      </c>
      <c r="B171" s="5" t="str">
        <f>"10101010407"</f>
        <v>10101010407</v>
      </c>
      <c r="C171" s="6">
        <v>67</v>
      </c>
      <c r="D171" s="7">
        <v>169</v>
      </c>
      <c r="E171" s="8"/>
    </row>
    <row r="172" s="1" customFormat="1" ht="18" customHeight="1" spans="1:5">
      <c r="A172" s="5" t="str">
        <f>"唐小妹"</f>
        <v>唐小妹</v>
      </c>
      <c r="B172" s="5" t="str">
        <f>"10101010820"</f>
        <v>10101010820</v>
      </c>
      <c r="C172" s="6">
        <v>67</v>
      </c>
      <c r="D172" s="7">
        <v>170</v>
      </c>
      <c r="E172" s="8"/>
    </row>
    <row r="173" s="1" customFormat="1" ht="18" customHeight="1" spans="1:5">
      <c r="A173" s="5" t="str">
        <f>"王嘉仪"</f>
        <v>王嘉仪</v>
      </c>
      <c r="B173" s="5" t="str">
        <f>"10101010822"</f>
        <v>10101010822</v>
      </c>
      <c r="C173" s="6">
        <v>67</v>
      </c>
      <c r="D173" s="7">
        <v>171</v>
      </c>
      <c r="E173" s="8"/>
    </row>
    <row r="174" s="1" customFormat="1" ht="18" customHeight="1" spans="1:5">
      <c r="A174" s="5" t="str">
        <f>"张兰娟"</f>
        <v>张兰娟</v>
      </c>
      <c r="B174" s="5" t="str">
        <f>"10101010829"</f>
        <v>10101010829</v>
      </c>
      <c r="C174" s="6">
        <v>67</v>
      </c>
      <c r="D174" s="7">
        <v>172</v>
      </c>
      <c r="E174" s="8"/>
    </row>
    <row r="175" s="1" customFormat="1" ht="18" customHeight="1" spans="1:5">
      <c r="A175" s="5" t="str">
        <f>"符梅喜"</f>
        <v>符梅喜</v>
      </c>
      <c r="B175" s="5" t="str">
        <f>"10101011125"</f>
        <v>10101011125</v>
      </c>
      <c r="C175" s="6">
        <v>67</v>
      </c>
      <c r="D175" s="7">
        <v>173</v>
      </c>
      <c r="E175" s="8"/>
    </row>
    <row r="176" s="1" customFormat="1" ht="18" customHeight="1" spans="1:5">
      <c r="A176" s="5" t="str">
        <f>"文英玲"</f>
        <v>文英玲</v>
      </c>
      <c r="B176" s="5" t="str">
        <f>"10101011509"</f>
        <v>10101011509</v>
      </c>
      <c r="C176" s="6">
        <v>67</v>
      </c>
      <c r="D176" s="7">
        <v>174</v>
      </c>
      <c r="E176" s="8"/>
    </row>
    <row r="177" s="1" customFormat="1" ht="18" customHeight="1" spans="1:5">
      <c r="A177" s="5" t="str">
        <f>"符阿妹"</f>
        <v>符阿妹</v>
      </c>
      <c r="B177" s="5" t="str">
        <f>"10101011513"</f>
        <v>10101011513</v>
      </c>
      <c r="C177" s="6">
        <v>67</v>
      </c>
      <c r="D177" s="7">
        <v>175</v>
      </c>
      <c r="E177" s="8"/>
    </row>
    <row r="178" s="1" customFormat="1" ht="18" customHeight="1" spans="1:5">
      <c r="A178" s="5" t="str">
        <f>"文传音"</f>
        <v>文传音</v>
      </c>
      <c r="B178" s="5" t="str">
        <f>"10101011809"</f>
        <v>10101011809</v>
      </c>
      <c r="C178" s="6">
        <v>67</v>
      </c>
      <c r="D178" s="7">
        <v>176</v>
      </c>
      <c r="E178" s="8"/>
    </row>
    <row r="179" s="1" customFormat="1" ht="18" customHeight="1" spans="1:5">
      <c r="A179" s="5" t="str">
        <f>"符雪丹"</f>
        <v>符雪丹</v>
      </c>
      <c r="B179" s="5" t="str">
        <f>"10101011903"</f>
        <v>10101011903</v>
      </c>
      <c r="C179" s="6">
        <v>67</v>
      </c>
      <c r="D179" s="7">
        <v>177</v>
      </c>
      <c r="E179" s="8"/>
    </row>
    <row r="180" s="1" customFormat="1" ht="18" customHeight="1" spans="1:5">
      <c r="A180" s="5" t="str">
        <f>"符金洁"</f>
        <v>符金洁</v>
      </c>
      <c r="B180" s="5" t="str">
        <f>"10101011905"</f>
        <v>10101011905</v>
      </c>
      <c r="C180" s="6">
        <v>67</v>
      </c>
      <c r="D180" s="7">
        <v>178</v>
      </c>
      <c r="E180" s="8"/>
    </row>
    <row r="181" s="1" customFormat="1" ht="18" customHeight="1" spans="1:5">
      <c r="A181" s="5" t="str">
        <f>"陈谊"</f>
        <v>陈谊</v>
      </c>
      <c r="B181" s="5" t="str">
        <f>"10101010128"</f>
        <v>10101010128</v>
      </c>
      <c r="C181" s="6">
        <v>66</v>
      </c>
      <c r="D181" s="7">
        <v>179</v>
      </c>
      <c r="E181" s="8"/>
    </row>
    <row r="182" s="1" customFormat="1" ht="18" customHeight="1" spans="1:5">
      <c r="A182" s="5" t="str">
        <f>"高元青"</f>
        <v>高元青</v>
      </c>
      <c r="B182" s="5" t="str">
        <f>"10101010208"</f>
        <v>10101010208</v>
      </c>
      <c r="C182" s="6">
        <v>66</v>
      </c>
      <c r="D182" s="7">
        <v>180</v>
      </c>
      <c r="E182" s="8"/>
    </row>
    <row r="183" s="1" customFormat="1" ht="18" customHeight="1" spans="1:5">
      <c r="A183" s="5" t="str">
        <f>"张夏梅"</f>
        <v>张夏梅</v>
      </c>
      <c r="B183" s="5" t="str">
        <f>"10101010318"</f>
        <v>10101010318</v>
      </c>
      <c r="C183" s="6">
        <v>66</v>
      </c>
      <c r="D183" s="7">
        <v>181</v>
      </c>
      <c r="E183" s="8"/>
    </row>
    <row r="184" s="1" customFormat="1" ht="18" customHeight="1" spans="1:5">
      <c r="A184" s="5" t="str">
        <f>"蒙雨菲"</f>
        <v>蒙雨菲</v>
      </c>
      <c r="B184" s="5" t="str">
        <f>"10101010326"</f>
        <v>10101010326</v>
      </c>
      <c r="C184" s="6">
        <v>66</v>
      </c>
      <c r="D184" s="7">
        <v>182</v>
      </c>
      <c r="E184" s="8"/>
    </row>
    <row r="185" s="1" customFormat="1" ht="18" customHeight="1" spans="1:5">
      <c r="A185" s="5" t="str">
        <f>"符有伞"</f>
        <v>符有伞</v>
      </c>
      <c r="B185" s="5" t="str">
        <f>"10101010528"</f>
        <v>10101010528</v>
      </c>
      <c r="C185" s="6">
        <v>66</v>
      </c>
      <c r="D185" s="7">
        <v>183</v>
      </c>
      <c r="E185" s="8"/>
    </row>
    <row r="186" s="1" customFormat="1" ht="18" customHeight="1" spans="1:5">
      <c r="A186" s="5" t="str">
        <f>"陈玉"</f>
        <v>陈玉</v>
      </c>
      <c r="B186" s="5" t="str">
        <f>"10101010603"</f>
        <v>10101010603</v>
      </c>
      <c r="C186" s="6">
        <v>66</v>
      </c>
      <c r="D186" s="7">
        <v>184</v>
      </c>
      <c r="E186" s="8"/>
    </row>
    <row r="187" s="1" customFormat="1" ht="18" customHeight="1" spans="1:5">
      <c r="A187" s="5" t="str">
        <f>"罗素丽"</f>
        <v>罗素丽</v>
      </c>
      <c r="B187" s="5" t="str">
        <f>"10101010615"</f>
        <v>10101010615</v>
      </c>
      <c r="C187" s="6">
        <v>66</v>
      </c>
      <c r="D187" s="7">
        <v>185</v>
      </c>
      <c r="E187" s="8"/>
    </row>
    <row r="188" s="1" customFormat="1" ht="18" customHeight="1" spans="1:5">
      <c r="A188" s="5" t="str">
        <f>"吉秀莹"</f>
        <v>吉秀莹</v>
      </c>
      <c r="B188" s="5" t="str">
        <f>"10101010720"</f>
        <v>10101010720</v>
      </c>
      <c r="C188" s="6">
        <v>66</v>
      </c>
      <c r="D188" s="7">
        <v>186</v>
      </c>
      <c r="E188" s="8"/>
    </row>
    <row r="189" s="1" customFormat="1" ht="18" customHeight="1" spans="1:5">
      <c r="A189" s="5" t="str">
        <f>"李蒙爱"</f>
        <v>李蒙爱</v>
      </c>
      <c r="B189" s="5" t="str">
        <f>"10101010803"</f>
        <v>10101010803</v>
      </c>
      <c r="C189" s="6">
        <v>66</v>
      </c>
      <c r="D189" s="7">
        <v>187</v>
      </c>
      <c r="E189" s="8"/>
    </row>
    <row r="190" s="1" customFormat="1" ht="18" customHeight="1" spans="1:5">
      <c r="A190" s="5" t="str">
        <f>"岑选美"</f>
        <v>岑选美</v>
      </c>
      <c r="B190" s="5" t="str">
        <f>"10101010805"</f>
        <v>10101010805</v>
      </c>
      <c r="C190" s="6">
        <v>66</v>
      </c>
      <c r="D190" s="7">
        <v>188</v>
      </c>
      <c r="E190" s="8"/>
    </row>
    <row r="191" s="1" customFormat="1" ht="18" customHeight="1" spans="1:5">
      <c r="A191" s="5" t="str">
        <f>"梁小丽"</f>
        <v>梁小丽</v>
      </c>
      <c r="B191" s="5" t="str">
        <f>"10101010806"</f>
        <v>10101010806</v>
      </c>
      <c r="C191" s="6">
        <v>66</v>
      </c>
      <c r="D191" s="7">
        <v>189</v>
      </c>
      <c r="E191" s="8"/>
    </row>
    <row r="192" s="1" customFormat="1" ht="18" customHeight="1" spans="1:5">
      <c r="A192" s="5" t="str">
        <f>"吉财丽"</f>
        <v>吉财丽</v>
      </c>
      <c r="B192" s="5" t="str">
        <f>"10101011017"</f>
        <v>10101011017</v>
      </c>
      <c r="C192" s="6">
        <v>66</v>
      </c>
      <c r="D192" s="7">
        <v>190</v>
      </c>
      <c r="E192" s="8"/>
    </row>
    <row r="193" s="1" customFormat="1" ht="18" customHeight="1" spans="1:5">
      <c r="A193" s="5" t="str">
        <f>"刘俊露"</f>
        <v>刘俊露</v>
      </c>
      <c r="B193" s="5" t="str">
        <f>"10101011203"</f>
        <v>10101011203</v>
      </c>
      <c r="C193" s="6">
        <v>66</v>
      </c>
      <c r="D193" s="7">
        <v>191</v>
      </c>
      <c r="E193" s="8"/>
    </row>
    <row r="194" s="1" customFormat="1" ht="18" customHeight="1" spans="1:5">
      <c r="A194" s="5" t="str">
        <f>"张海霞"</f>
        <v>张海霞</v>
      </c>
      <c r="B194" s="5" t="str">
        <f>"10101011212"</f>
        <v>10101011212</v>
      </c>
      <c r="C194" s="6">
        <v>66</v>
      </c>
      <c r="D194" s="7">
        <v>192</v>
      </c>
      <c r="E194" s="8"/>
    </row>
    <row r="195" s="1" customFormat="1" ht="18" customHeight="1" spans="1:5">
      <c r="A195" s="5" t="str">
        <f>"陈铭玲"</f>
        <v>陈铭玲</v>
      </c>
      <c r="B195" s="5" t="str">
        <f>"10101011311"</f>
        <v>10101011311</v>
      </c>
      <c r="C195" s="6">
        <v>66</v>
      </c>
      <c r="D195" s="7">
        <v>193</v>
      </c>
      <c r="E195" s="8"/>
    </row>
    <row r="196" s="1" customFormat="1" ht="18" customHeight="1" spans="1:5">
      <c r="A196" s="5" t="str">
        <f>"姚心利"</f>
        <v>姚心利</v>
      </c>
      <c r="B196" s="5" t="str">
        <f>"10101011320"</f>
        <v>10101011320</v>
      </c>
      <c r="C196" s="6">
        <v>66</v>
      </c>
      <c r="D196" s="7">
        <v>194</v>
      </c>
      <c r="E196" s="8"/>
    </row>
    <row r="197" s="1" customFormat="1" ht="18" customHeight="1" spans="1:5">
      <c r="A197" s="5" t="str">
        <f>"周家芳"</f>
        <v>周家芳</v>
      </c>
      <c r="B197" s="5" t="str">
        <f>"10101011321"</f>
        <v>10101011321</v>
      </c>
      <c r="C197" s="6">
        <v>66</v>
      </c>
      <c r="D197" s="7">
        <v>195</v>
      </c>
      <c r="E197" s="8"/>
    </row>
    <row r="198" s="1" customFormat="1" ht="18" customHeight="1" spans="1:5">
      <c r="A198" s="5" t="str">
        <f>"董香月"</f>
        <v>董香月</v>
      </c>
      <c r="B198" s="5" t="str">
        <f>"10101011330"</f>
        <v>10101011330</v>
      </c>
      <c r="C198" s="6">
        <v>66</v>
      </c>
      <c r="D198" s="7">
        <v>196</v>
      </c>
      <c r="E198" s="8"/>
    </row>
    <row r="199" s="1" customFormat="1" ht="18" customHeight="1" spans="1:5">
      <c r="A199" s="5" t="str">
        <f>"王业琦"</f>
        <v>王业琦</v>
      </c>
      <c r="B199" s="5" t="str">
        <f>"10101011414"</f>
        <v>10101011414</v>
      </c>
      <c r="C199" s="6">
        <v>66</v>
      </c>
      <c r="D199" s="7">
        <v>197</v>
      </c>
      <c r="E199" s="8"/>
    </row>
    <row r="200" s="1" customFormat="1" ht="18" customHeight="1" spans="1:5">
      <c r="A200" s="5" t="str">
        <f>"朱青丽"</f>
        <v>朱青丽</v>
      </c>
      <c r="B200" s="5" t="str">
        <f>"10101011524"</f>
        <v>10101011524</v>
      </c>
      <c r="C200" s="6">
        <v>66</v>
      </c>
      <c r="D200" s="7">
        <v>198</v>
      </c>
      <c r="E200" s="8"/>
    </row>
    <row r="201" s="1" customFormat="1" ht="18" customHeight="1" spans="1:5">
      <c r="A201" s="5" t="str">
        <f>"文圆珍"</f>
        <v>文圆珍</v>
      </c>
      <c r="B201" s="5" t="str">
        <f>"10101011909"</f>
        <v>10101011909</v>
      </c>
      <c r="C201" s="6">
        <v>66</v>
      </c>
      <c r="D201" s="7">
        <v>199</v>
      </c>
      <c r="E201" s="8"/>
    </row>
    <row r="202" s="1" customFormat="1" ht="18" customHeight="1" spans="1:5">
      <c r="A202" s="5" t="str">
        <f>"张飘利"</f>
        <v>张飘利</v>
      </c>
      <c r="B202" s="5" t="str">
        <f>"10101010328"</f>
        <v>10101010328</v>
      </c>
      <c r="C202" s="6">
        <v>65</v>
      </c>
      <c r="D202" s="7">
        <v>200</v>
      </c>
      <c r="E202" s="8"/>
    </row>
    <row r="203" s="1" customFormat="1" ht="18" customHeight="1" spans="1:5">
      <c r="A203" s="5" t="str">
        <f>"罗美晶"</f>
        <v>罗美晶</v>
      </c>
      <c r="B203" s="5" t="str">
        <f>"10101010405"</f>
        <v>10101010405</v>
      </c>
      <c r="C203" s="6">
        <v>65</v>
      </c>
      <c r="D203" s="7">
        <v>201</v>
      </c>
      <c r="E203" s="8"/>
    </row>
    <row r="204" s="1" customFormat="1" ht="18" customHeight="1" spans="1:5">
      <c r="A204" s="5" t="str">
        <f>"文诗欣"</f>
        <v>文诗欣</v>
      </c>
      <c r="B204" s="5" t="str">
        <f>"10101010527"</f>
        <v>10101010527</v>
      </c>
      <c r="C204" s="6">
        <v>65</v>
      </c>
      <c r="D204" s="7">
        <v>202</v>
      </c>
      <c r="E204" s="8"/>
    </row>
    <row r="205" s="1" customFormat="1" ht="18" customHeight="1" spans="1:5">
      <c r="A205" s="5" t="str">
        <f>"王吉琼"</f>
        <v>王吉琼</v>
      </c>
      <c r="B205" s="5" t="str">
        <f>"10101010609"</f>
        <v>10101010609</v>
      </c>
      <c r="C205" s="6">
        <v>65</v>
      </c>
      <c r="D205" s="7">
        <v>203</v>
      </c>
      <c r="E205" s="8"/>
    </row>
    <row r="206" s="1" customFormat="1" ht="18" customHeight="1" spans="1:5">
      <c r="A206" s="5" t="str">
        <f>"李才锦"</f>
        <v>李才锦</v>
      </c>
      <c r="B206" s="5" t="str">
        <f>"10101010825"</f>
        <v>10101010825</v>
      </c>
      <c r="C206" s="6">
        <v>65</v>
      </c>
      <c r="D206" s="7">
        <v>204</v>
      </c>
      <c r="E206" s="8"/>
    </row>
    <row r="207" s="1" customFormat="1" ht="18" customHeight="1" spans="1:5">
      <c r="A207" s="5" t="str">
        <f>"胡利伟"</f>
        <v>胡利伟</v>
      </c>
      <c r="B207" s="5" t="str">
        <f>"10101010901"</f>
        <v>10101010901</v>
      </c>
      <c r="C207" s="6">
        <v>65</v>
      </c>
      <c r="D207" s="7">
        <v>205</v>
      </c>
      <c r="E207" s="8"/>
    </row>
    <row r="208" s="1" customFormat="1" ht="18" customHeight="1" spans="1:5">
      <c r="A208" s="5" t="str">
        <f>"王恋"</f>
        <v>王恋</v>
      </c>
      <c r="B208" s="5" t="str">
        <f>"10101010912"</f>
        <v>10101010912</v>
      </c>
      <c r="C208" s="6">
        <v>65</v>
      </c>
      <c r="D208" s="7">
        <v>206</v>
      </c>
      <c r="E208" s="8"/>
    </row>
    <row r="209" s="1" customFormat="1" ht="18" customHeight="1" spans="1:5">
      <c r="A209" s="5" t="str">
        <f>"卢丽君"</f>
        <v>卢丽君</v>
      </c>
      <c r="B209" s="5" t="str">
        <f>"10101011026"</f>
        <v>10101011026</v>
      </c>
      <c r="C209" s="6">
        <v>65</v>
      </c>
      <c r="D209" s="7">
        <v>207</v>
      </c>
      <c r="E209" s="8"/>
    </row>
    <row r="210" s="1" customFormat="1" ht="18" customHeight="1" spans="1:5">
      <c r="A210" s="5" t="str">
        <f>"许粤秀"</f>
        <v>许粤秀</v>
      </c>
      <c r="B210" s="5" t="str">
        <f>"10101011227"</f>
        <v>10101011227</v>
      </c>
      <c r="C210" s="6">
        <v>65</v>
      </c>
      <c r="D210" s="7">
        <v>208</v>
      </c>
      <c r="E210" s="8"/>
    </row>
    <row r="211" s="1" customFormat="1" ht="18" customHeight="1" spans="1:5">
      <c r="A211" s="5" t="str">
        <f>"苏云婷"</f>
        <v>苏云婷</v>
      </c>
      <c r="B211" s="5" t="str">
        <f>"10101011303"</f>
        <v>10101011303</v>
      </c>
      <c r="C211" s="6">
        <v>65</v>
      </c>
      <c r="D211" s="7">
        <v>209</v>
      </c>
      <c r="E211" s="8"/>
    </row>
    <row r="212" s="1" customFormat="1" ht="18" customHeight="1" spans="1:5">
      <c r="A212" s="5" t="str">
        <f>"王珊珊"</f>
        <v>王珊珊</v>
      </c>
      <c r="B212" s="5" t="str">
        <f>"10101011402"</f>
        <v>10101011402</v>
      </c>
      <c r="C212" s="6">
        <v>65</v>
      </c>
      <c r="D212" s="7">
        <v>210</v>
      </c>
      <c r="E212" s="8"/>
    </row>
    <row r="213" s="1" customFormat="1" ht="18" customHeight="1" spans="1:5">
      <c r="A213" s="5" t="str">
        <f>"王奖丽"</f>
        <v>王奖丽</v>
      </c>
      <c r="B213" s="5" t="str">
        <f>"10101011813"</f>
        <v>10101011813</v>
      </c>
      <c r="C213" s="6">
        <v>65</v>
      </c>
      <c r="D213" s="7">
        <v>211</v>
      </c>
      <c r="E213" s="8"/>
    </row>
    <row r="214" s="1" customFormat="1" ht="18" customHeight="1" spans="1:5">
      <c r="A214" s="5" t="str">
        <f>"郭仁晶"</f>
        <v>郭仁晶</v>
      </c>
      <c r="B214" s="5" t="str">
        <f>"10101010325"</f>
        <v>10101010325</v>
      </c>
      <c r="C214" s="6">
        <v>64</v>
      </c>
      <c r="D214" s="7">
        <v>212</v>
      </c>
      <c r="E214" s="8"/>
    </row>
    <row r="215" s="1" customFormat="1" ht="18" customHeight="1" spans="1:5">
      <c r="A215" s="5" t="str">
        <f>"吉训秀"</f>
        <v>吉训秀</v>
      </c>
      <c r="B215" s="5" t="str">
        <f>"10101010411"</f>
        <v>10101010411</v>
      </c>
      <c r="C215" s="6">
        <v>64</v>
      </c>
      <c r="D215" s="7">
        <v>213</v>
      </c>
      <c r="E215" s="8"/>
    </row>
    <row r="216" s="1" customFormat="1" ht="18" customHeight="1" spans="1:5">
      <c r="A216" s="5" t="str">
        <f>"高芳慧"</f>
        <v>高芳慧</v>
      </c>
      <c r="B216" s="5" t="str">
        <f>"10101010523"</f>
        <v>10101010523</v>
      </c>
      <c r="C216" s="6">
        <v>64</v>
      </c>
      <c r="D216" s="7">
        <v>214</v>
      </c>
      <c r="E216" s="8"/>
    </row>
    <row r="217" s="1" customFormat="1" ht="18" customHeight="1" spans="1:5">
      <c r="A217" s="5" t="str">
        <f>"周致静"</f>
        <v>周致静</v>
      </c>
      <c r="B217" s="5" t="str">
        <f>"10101010602"</f>
        <v>10101010602</v>
      </c>
      <c r="C217" s="6">
        <v>64</v>
      </c>
      <c r="D217" s="7">
        <v>215</v>
      </c>
      <c r="E217" s="8"/>
    </row>
    <row r="218" s="1" customFormat="1" ht="18" customHeight="1" spans="1:5">
      <c r="A218" s="5" t="str">
        <f>"吉秀玉"</f>
        <v>吉秀玉</v>
      </c>
      <c r="B218" s="5" t="str">
        <f>"10101010818"</f>
        <v>10101010818</v>
      </c>
      <c r="C218" s="6">
        <v>64</v>
      </c>
      <c r="D218" s="7">
        <v>216</v>
      </c>
      <c r="E218" s="8"/>
    </row>
    <row r="219" s="1" customFormat="1" ht="18" customHeight="1" spans="1:5">
      <c r="A219" s="5" t="str">
        <f>"钟培敏"</f>
        <v>钟培敏</v>
      </c>
      <c r="B219" s="5" t="str">
        <f>"10101010903"</f>
        <v>10101010903</v>
      </c>
      <c r="C219" s="6">
        <v>64</v>
      </c>
      <c r="D219" s="7">
        <v>217</v>
      </c>
      <c r="E219" s="8"/>
    </row>
    <row r="220" s="1" customFormat="1" ht="18" customHeight="1" spans="1:5">
      <c r="A220" s="5" t="str">
        <f>"郑晓晓"</f>
        <v>郑晓晓</v>
      </c>
      <c r="B220" s="5" t="str">
        <f>"10101011013"</f>
        <v>10101011013</v>
      </c>
      <c r="C220" s="6">
        <v>64</v>
      </c>
      <c r="D220" s="7">
        <v>218</v>
      </c>
      <c r="E220" s="8"/>
    </row>
    <row r="221" s="1" customFormat="1" ht="18" customHeight="1" spans="1:5">
      <c r="A221" s="5" t="str">
        <f>"钟海俐"</f>
        <v>钟海俐</v>
      </c>
      <c r="B221" s="5" t="str">
        <f>"10101011115"</f>
        <v>10101011115</v>
      </c>
      <c r="C221" s="6">
        <v>64</v>
      </c>
      <c r="D221" s="7">
        <v>219</v>
      </c>
      <c r="E221" s="8"/>
    </row>
    <row r="222" s="1" customFormat="1" ht="18" customHeight="1" spans="1:5">
      <c r="A222" s="5" t="str">
        <f>"刘桂芳"</f>
        <v>刘桂芳</v>
      </c>
      <c r="B222" s="5" t="str">
        <f>"10101011122"</f>
        <v>10101011122</v>
      </c>
      <c r="C222" s="6">
        <v>64</v>
      </c>
      <c r="D222" s="7">
        <v>220</v>
      </c>
      <c r="E222" s="8"/>
    </row>
    <row r="223" s="1" customFormat="1" ht="18" customHeight="1" spans="1:5">
      <c r="A223" s="5" t="str">
        <f>"潘建霞"</f>
        <v>潘建霞</v>
      </c>
      <c r="B223" s="5" t="str">
        <f>"10101011301"</f>
        <v>10101011301</v>
      </c>
      <c r="C223" s="6">
        <v>64</v>
      </c>
      <c r="D223" s="7">
        <v>221</v>
      </c>
      <c r="E223" s="8"/>
    </row>
    <row r="224" s="1" customFormat="1" ht="18" customHeight="1" spans="1:5">
      <c r="A224" s="5" t="str">
        <f>"陆钟盈"</f>
        <v>陆钟盈</v>
      </c>
      <c r="B224" s="5" t="str">
        <f>"10101011429"</f>
        <v>10101011429</v>
      </c>
      <c r="C224" s="6">
        <v>64</v>
      </c>
      <c r="D224" s="7">
        <v>222</v>
      </c>
      <c r="E224" s="8"/>
    </row>
    <row r="225" s="1" customFormat="1" ht="18" customHeight="1" spans="1:5">
      <c r="A225" s="5" t="str">
        <f>"蔡育梅"</f>
        <v>蔡育梅</v>
      </c>
      <c r="B225" s="5" t="str">
        <f>"10101011604"</f>
        <v>10101011604</v>
      </c>
      <c r="C225" s="6">
        <v>64</v>
      </c>
      <c r="D225" s="7">
        <v>223</v>
      </c>
      <c r="E225" s="8"/>
    </row>
    <row r="226" s="1" customFormat="1" ht="18" customHeight="1" spans="1:5">
      <c r="A226" s="5" t="str">
        <f>"陈诗彩"</f>
        <v>陈诗彩</v>
      </c>
      <c r="B226" s="5" t="str">
        <f>"10101011611"</f>
        <v>10101011611</v>
      </c>
      <c r="C226" s="6">
        <v>64</v>
      </c>
      <c r="D226" s="7">
        <v>224</v>
      </c>
      <c r="E226" s="8"/>
    </row>
    <row r="227" s="1" customFormat="1" ht="18" customHeight="1" spans="1:5">
      <c r="A227" s="5" t="str">
        <f>"邢君"</f>
        <v>邢君</v>
      </c>
      <c r="B227" s="5" t="str">
        <f>"10101011613"</f>
        <v>10101011613</v>
      </c>
      <c r="C227" s="6">
        <v>64</v>
      </c>
      <c r="D227" s="7">
        <v>225</v>
      </c>
      <c r="E227" s="8"/>
    </row>
    <row r="228" s="1" customFormat="1" ht="18" customHeight="1" spans="1:5">
      <c r="A228" s="5" t="str">
        <f>"钟灵灵"</f>
        <v>钟灵灵</v>
      </c>
      <c r="B228" s="5" t="str">
        <f>"10101011711"</f>
        <v>10101011711</v>
      </c>
      <c r="C228" s="6">
        <v>64</v>
      </c>
      <c r="D228" s="7">
        <v>226</v>
      </c>
      <c r="E228" s="8"/>
    </row>
    <row r="229" s="1" customFormat="1" ht="18" customHeight="1" spans="1:5">
      <c r="A229" s="5" t="str">
        <f>"王香靓"</f>
        <v>王香靓</v>
      </c>
      <c r="B229" s="5" t="str">
        <f>"10101011803"</f>
        <v>10101011803</v>
      </c>
      <c r="C229" s="6">
        <v>64</v>
      </c>
      <c r="D229" s="7">
        <v>227</v>
      </c>
      <c r="E229" s="8"/>
    </row>
    <row r="230" s="1" customFormat="1" ht="18" customHeight="1" spans="1:5">
      <c r="A230" s="5" t="str">
        <f>"曾起玲"</f>
        <v>曾起玲</v>
      </c>
      <c r="B230" s="5" t="str">
        <f>"10101011926"</f>
        <v>10101011926</v>
      </c>
      <c r="C230" s="6">
        <v>64</v>
      </c>
      <c r="D230" s="7">
        <v>228</v>
      </c>
      <c r="E230" s="8"/>
    </row>
    <row r="231" s="1" customFormat="1" ht="18" customHeight="1" spans="1:5">
      <c r="A231" s="5" t="str">
        <f>"张莉莉"</f>
        <v>张莉莉</v>
      </c>
      <c r="B231" s="5" t="str">
        <f>"10101010317"</f>
        <v>10101010317</v>
      </c>
      <c r="C231" s="6">
        <v>63</v>
      </c>
      <c r="D231" s="7">
        <v>229</v>
      </c>
      <c r="E231" s="8"/>
    </row>
    <row r="232" s="1" customFormat="1" ht="18" customHeight="1" spans="1:5">
      <c r="A232" s="5" t="str">
        <f>"刘信蓉"</f>
        <v>刘信蓉</v>
      </c>
      <c r="B232" s="5" t="str">
        <f>"10101010427"</f>
        <v>10101010427</v>
      </c>
      <c r="C232" s="6">
        <v>63</v>
      </c>
      <c r="D232" s="7">
        <v>230</v>
      </c>
      <c r="E232" s="8"/>
    </row>
    <row r="233" s="1" customFormat="1" ht="18" customHeight="1" spans="1:5">
      <c r="A233" s="5" t="str">
        <f>"郑勋友"</f>
        <v>郑勋友</v>
      </c>
      <c r="B233" s="5" t="str">
        <f>"10101010708"</f>
        <v>10101010708</v>
      </c>
      <c r="C233" s="6">
        <v>63</v>
      </c>
      <c r="D233" s="7">
        <v>231</v>
      </c>
      <c r="E233" s="8"/>
    </row>
    <row r="234" s="1" customFormat="1" ht="18" customHeight="1" spans="1:5">
      <c r="A234" s="5" t="str">
        <f>"林爱登"</f>
        <v>林爱登</v>
      </c>
      <c r="B234" s="5" t="str">
        <f>"10101010815"</f>
        <v>10101010815</v>
      </c>
      <c r="C234" s="6">
        <v>63</v>
      </c>
      <c r="D234" s="7">
        <v>232</v>
      </c>
      <c r="E234" s="8"/>
    </row>
    <row r="235" s="1" customFormat="1" ht="18" customHeight="1" spans="1:5">
      <c r="A235" s="5" t="str">
        <f>"罗晶"</f>
        <v>罗晶</v>
      </c>
      <c r="B235" s="5" t="str">
        <f>"10101010821"</f>
        <v>10101010821</v>
      </c>
      <c r="C235" s="6">
        <v>63</v>
      </c>
      <c r="D235" s="7">
        <v>233</v>
      </c>
      <c r="E235" s="8"/>
    </row>
    <row r="236" s="1" customFormat="1" ht="18" customHeight="1" spans="1:5">
      <c r="A236" s="5" t="str">
        <f>"柳美婷"</f>
        <v>柳美婷</v>
      </c>
      <c r="B236" s="5" t="str">
        <f>"10101010905"</f>
        <v>10101010905</v>
      </c>
      <c r="C236" s="6">
        <v>63</v>
      </c>
      <c r="D236" s="7">
        <v>234</v>
      </c>
      <c r="E236" s="8"/>
    </row>
    <row r="237" s="1" customFormat="1" ht="18" customHeight="1" spans="1:5">
      <c r="A237" s="5" t="str">
        <f>"王一辰"</f>
        <v>王一辰</v>
      </c>
      <c r="B237" s="5" t="str">
        <f>"10101010914"</f>
        <v>10101010914</v>
      </c>
      <c r="C237" s="6">
        <v>63</v>
      </c>
      <c r="D237" s="7">
        <v>235</v>
      </c>
      <c r="E237" s="8"/>
    </row>
    <row r="238" s="1" customFormat="1" ht="18" customHeight="1" spans="1:5">
      <c r="A238" s="5" t="str">
        <f>"符淑霞"</f>
        <v>符淑霞</v>
      </c>
      <c r="B238" s="5" t="str">
        <f>"10101011001"</f>
        <v>10101011001</v>
      </c>
      <c r="C238" s="6">
        <v>63</v>
      </c>
      <c r="D238" s="7">
        <v>236</v>
      </c>
      <c r="E238" s="8"/>
    </row>
    <row r="239" s="1" customFormat="1" ht="18" customHeight="1" spans="1:5">
      <c r="A239" s="5" t="str">
        <f>"黄海珍"</f>
        <v>黄海珍</v>
      </c>
      <c r="B239" s="5" t="str">
        <f>"10101011014"</f>
        <v>10101011014</v>
      </c>
      <c r="C239" s="6">
        <v>63</v>
      </c>
      <c r="D239" s="7">
        <v>237</v>
      </c>
      <c r="E239" s="8"/>
    </row>
    <row r="240" s="1" customFormat="1" ht="18" customHeight="1" spans="1:5">
      <c r="A240" s="5" t="str">
        <f>"符秋梅"</f>
        <v>符秋梅</v>
      </c>
      <c r="B240" s="5" t="str">
        <f>"10101011214"</f>
        <v>10101011214</v>
      </c>
      <c r="C240" s="6">
        <v>63</v>
      </c>
      <c r="D240" s="7">
        <v>238</v>
      </c>
      <c r="E240" s="8"/>
    </row>
    <row r="241" s="1" customFormat="1" ht="18" customHeight="1" spans="1:5">
      <c r="A241" s="5" t="str">
        <f>"钟凤丽"</f>
        <v>钟凤丽</v>
      </c>
      <c r="B241" s="5" t="str">
        <f>"10101011309"</f>
        <v>10101011309</v>
      </c>
      <c r="C241" s="6">
        <v>63</v>
      </c>
      <c r="D241" s="7">
        <v>239</v>
      </c>
      <c r="E241" s="8"/>
    </row>
    <row r="242" s="1" customFormat="1" ht="18" customHeight="1" spans="1:5">
      <c r="A242" s="5" t="str">
        <f>"赵明静"</f>
        <v>赵明静</v>
      </c>
      <c r="B242" s="5" t="str">
        <f>"10101011529"</f>
        <v>10101011529</v>
      </c>
      <c r="C242" s="6">
        <v>63</v>
      </c>
      <c r="D242" s="7">
        <v>240</v>
      </c>
      <c r="E242" s="8"/>
    </row>
    <row r="243" s="1" customFormat="1" ht="18" customHeight="1" spans="1:5">
      <c r="A243" s="5" t="str">
        <f>"赵承素"</f>
        <v>赵承素</v>
      </c>
      <c r="B243" s="5" t="str">
        <f>"10101011725"</f>
        <v>10101011725</v>
      </c>
      <c r="C243" s="6">
        <v>63</v>
      </c>
      <c r="D243" s="7">
        <v>241</v>
      </c>
      <c r="E243" s="8"/>
    </row>
    <row r="244" s="1" customFormat="1" ht="18" customHeight="1" spans="1:5">
      <c r="A244" s="5" t="str">
        <f>"王婧"</f>
        <v>王婧</v>
      </c>
      <c r="B244" s="5" t="str">
        <f>"10101011919"</f>
        <v>10101011919</v>
      </c>
      <c r="C244" s="6">
        <v>63</v>
      </c>
      <c r="D244" s="7">
        <v>242</v>
      </c>
      <c r="E244" s="8"/>
    </row>
    <row r="245" s="1" customFormat="1" ht="18" customHeight="1" spans="1:5">
      <c r="A245" s="5" t="str">
        <f>"庄泰萍"</f>
        <v>庄泰萍</v>
      </c>
      <c r="B245" s="5" t="str">
        <f>"10101011925"</f>
        <v>10101011925</v>
      </c>
      <c r="C245" s="6">
        <v>63</v>
      </c>
      <c r="D245" s="7">
        <v>243</v>
      </c>
      <c r="E245" s="8"/>
    </row>
    <row r="246" s="1" customFormat="1" ht="18" customHeight="1" spans="1:5">
      <c r="A246" s="5" t="str">
        <f>"郭启玲"</f>
        <v>郭启玲</v>
      </c>
      <c r="B246" s="5" t="str">
        <f>"10101010121"</f>
        <v>10101010121</v>
      </c>
      <c r="C246" s="6">
        <v>62</v>
      </c>
      <c r="D246" s="7">
        <v>244</v>
      </c>
      <c r="E246" s="8"/>
    </row>
    <row r="247" s="1" customFormat="1" ht="18" customHeight="1" spans="1:5">
      <c r="A247" s="5" t="str">
        <f>"符家丽"</f>
        <v>符家丽</v>
      </c>
      <c r="B247" s="5" t="str">
        <f>"10101010816"</f>
        <v>10101010816</v>
      </c>
      <c r="C247" s="6">
        <v>62</v>
      </c>
      <c r="D247" s="7">
        <v>245</v>
      </c>
      <c r="E247" s="8"/>
    </row>
    <row r="248" s="1" customFormat="1" ht="18" customHeight="1" spans="1:5">
      <c r="A248" s="5" t="str">
        <f>"王永慧"</f>
        <v>王永慧</v>
      </c>
      <c r="B248" s="5" t="str">
        <f>"10101010907"</f>
        <v>10101010907</v>
      </c>
      <c r="C248" s="6">
        <v>62</v>
      </c>
      <c r="D248" s="7">
        <v>246</v>
      </c>
      <c r="E248" s="8"/>
    </row>
    <row r="249" s="1" customFormat="1" ht="18" customHeight="1" spans="1:5">
      <c r="A249" s="5" t="str">
        <f>"刘帆"</f>
        <v>刘帆</v>
      </c>
      <c r="B249" s="5" t="str">
        <f>"10101011029"</f>
        <v>10101011029</v>
      </c>
      <c r="C249" s="6">
        <v>62</v>
      </c>
      <c r="D249" s="7">
        <v>247</v>
      </c>
      <c r="E249" s="8"/>
    </row>
    <row r="250" s="1" customFormat="1" ht="18" customHeight="1" spans="1:5">
      <c r="A250" s="5" t="str">
        <f>"文静"</f>
        <v>文静</v>
      </c>
      <c r="B250" s="5" t="str">
        <f>"10101011219"</f>
        <v>10101011219</v>
      </c>
      <c r="C250" s="6">
        <v>62</v>
      </c>
      <c r="D250" s="7">
        <v>248</v>
      </c>
      <c r="E250" s="8"/>
    </row>
    <row r="251" s="1" customFormat="1" ht="18" customHeight="1" spans="1:5">
      <c r="A251" s="5" t="str">
        <f>"张云霞"</f>
        <v>张云霞</v>
      </c>
      <c r="B251" s="5" t="str">
        <f>"10101011614"</f>
        <v>10101011614</v>
      </c>
      <c r="C251" s="6">
        <v>62</v>
      </c>
      <c r="D251" s="7">
        <v>249</v>
      </c>
      <c r="E251" s="8"/>
    </row>
    <row r="252" s="1" customFormat="1" ht="18" customHeight="1" spans="1:5">
      <c r="A252" s="5" t="str">
        <f>"潘天芳"</f>
        <v>潘天芳</v>
      </c>
      <c r="B252" s="5" t="str">
        <f>"10101011712"</f>
        <v>10101011712</v>
      </c>
      <c r="C252" s="6">
        <v>62</v>
      </c>
      <c r="D252" s="7">
        <v>250</v>
      </c>
      <c r="E252" s="8"/>
    </row>
    <row r="253" s="1" customFormat="1" ht="18" customHeight="1" spans="1:5">
      <c r="A253" s="5" t="str">
        <f>"钟圣婷"</f>
        <v>钟圣婷</v>
      </c>
      <c r="B253" s="5" t="str">
        <f>"10101011816"</f>
        <v>10101011816</v>
      </c>
      <c r="C253" s="6">
        <v>62</v>
      </c>
      <c r="D253" s="7">
        <v>251</v>
      </c>
      <c r="E253" s="8"/>
    </row>
    <row r="254" s="1" customFormat="1" ht="18" customHeight="1" spans="1:5">
      <c r="A254" s="5" t="str">
        <f>"符爱娟"</f>
        <v>符爱娟</v>
      </c>
      <c r="B254" s="5" t="str">
        <f>"10101011908"</f>
        <v>10101011908</v>
      </c>
      <c r="C254" s="6">
        <v>62</v>
      </c>
      <c r="D254" s="7">
        <v>252</v>
      </c>
      <c r="E254" s="8"/>
    </row>
    <row r="255" s="1" customFormat="1" ht="18" customHeight="1" spans="1:5">
      <c r="A255" s="5" t="str">
        <f>"李维静"</f>
        <v>李维静</v>
      </c>
      <c r="B255" s="5" t="str">
        <f>"10101011920"</f>
        <v>10101011920</v>
      </c>
      <c r="C255" s="6">
        <v>62</v>
      </c>
      <c r="D255" s="7">
        <v>253</v>
      </c>
      <c r="E255" s="8"/>
    </row>
    <row r="256" s="1" customFormat="1" ht="18" customHeight="1" spans="1:5">
      <c r="A256" s="5" t="str">
        <f>"李秋兑"</f>
        <v>李秋兑</v>
      </c>
      <c r="B256" s="5" t="str">
        <f>"10101011923"</f>
        <v>10101011923</v>
      </c>
      <c r="C256" s="6">
        <v>62</v>
      </c>
      <c r="D256" s="7">
        <v>254</v>
      </c>
      <c r="E256" s="8"/>
    </row>
    <row r="257" s="1" customFormat="1" ht="18" customHeight="1" spans="1:5">
      <c r="A257" s="5" t="str">
        <f>"周圣姑"</f>
        <v>周圣姑</v>
      </c>
      <c r="B257" s="5" t="str">
        <f>"10101011927"</f>
        <v>10101011927</v>
      </c>
      <c r="C257" s="6">
        <v>62</v>
      </c>
      <c r="D257" s="7">
        <v>255</v>
      </c>
      <c r="E257" s="8"/>
    </row>
    <row r="258" s="1" customFormat="1" ht="18" customHeight="1" spans="1:5">
      <c r="A258" s="5" t="str">
        <f>"邱超"</f>
        <v>邱超</v>
      </c>
      <c r="B258" s="5" t="str">
        <f>"10101012011"</f>
        <v>10101012011</v>
      </c>
      <c r="C258" s="6">
        <v>62</v>
      </c>
      <c r="D258" s="7">
        <v>256</v>
      </c>
      <c r="E258" s="8"/>
    </row>
    <row r="259" s="1" customFormat="1" ht="18" customHeight="1" spans="1:5">
      <c r="A259" s="5" t="str">
        <f>"唐于玲"</f>
        <v>唐于玲</v>
      </c>
      <c r="B259" s="5" t="str">
        <f>"10101010125"</f>
        <v>10101010125</v>
      </c>
      <c r="C259" s="6">
        <v>61</v>
      </c>
      <c r="D259" s="7">
        <v>257</v>
      </c>
      <c r="E259" s="8"/>
    </row>
    <row r="260" s="1" customFormat="1" ht="18" customHeight="1" spans="1:5">
      <c r="A260" s="5" t="str">
        <f>"许艳环"</f>
        <v>许艳环</v>
      </c>
      <c r="B260" s="5" t="str">
        <f>"10101010221"</f>
        <v>10101010221</v>
      </c>
      <c r="C260" s="6">
        <v>61</v>
      </c>
      <c r="D260" s="7">
        <v>258</v>
      </c>
      <c r="E260" s="8"/>
    </row>
    <row r="261" s="1" customFormat="1" ht="18" customHeight="1" spans="1:5">
      <c r="A261" s="5" t="str">
        <f>"苏小池"</f>
        <v>苏小池</v>
      </c>
      <c r="B261" s="5" t="str">
        <f>"10101010312"</f>
        <v>10101010312</v>
      </c>
      <c r="C261" s="6">
        <v>61</v>
      </c>
      <c r="D261" s="7">
        <v>259</v>
      </c>
      <c r="E261" s="8"/>
    </row>
    <row r="262" s="1" customFormat="1" ht="18" customHeight="1" spans="1:5">
      <c r="A262" s="5" t="str">
        <f>"张文倩"</f>
        <v>张文倩</v>
      </c>
      <c r="B262" s="5" t="str">
        <f>"10101010330"</f>
        <v>10101010330</v>
      </c>
      <c r="C262" s="6">
        <v>61</v>
      </c>
      <c r="D262" s="7">
        <v>260</v>
      </c>
      <c r="E262" s="8"/>
    </row>
    <row r="263" s="1" customFormat="1" ht="18" customHeight="1" spans="1:5">
      <c r="A263" s="5" t="str">
        <f>"王果"</f>
        <v>王果</v>
      </c>
      <c r="B263" s="5" t="str">
        <f>"10101010801"</f>
        <v>10101010801</v>
      </c>
      <c r="C263" s="6">
        <v>61</v>
      </c>
      <c r="D263" s="7">
        <v>261</v>
      </c>
      <c r="E263" s="8"/>
    </row>
    <row r="264" s="1" customFormat="1" ht="18" customHeight="1" spans="1:5">
      <c r="A264" s="5" t="str">
        <f>"符焕泽"</f>
        <v>符焕泽</v>
      </c>
      <c r="B264" s="5" t="str">
        <f>"10101011703"</f>
        <v>10101011703</v>
      </c>
      <c r="C264" s="6">
        <v>61</v>
      </c>
      <c r="D264" s="7">
        <v>262</v>
      </c>
      <c r="E264" s="8"/>
    </row>
    <row r="265" s="1" customFormat="1" ht="18" customHeight="1" spans="1:5">
      <c r="A265" s="5" t="str">
        <f>"曾巧巧"</f>
        <v>曾巧巧</v>
      </c>
      <c r="B265" s="5" t="str">
        <f>"10101011717"</f>
        <v>10101011717</v>
      </c>
      <c r="C265" s="6">
        <v>61</v>
      </c>
      <c r="D265" s="7">
        <v>263</v>
      </c>
      <c r="E265" s="8"/>
    </row>
    <row r="266" s="1" customFormat="1" ht="18" customHeight="1" spans="1:5">
      <c r="A266" s="5" t="str">
        <f>"程海英"</f>
        <v>程海英</v>
      </c>
      <c r="B266" s="5" t="str">
        <f>"10101011719"</f>
        <v>10101011719</v>
      </c>
      <c r="C266" s="6">
        <v>61</v>
      </c>
      <c r="D266" s="7">
        <v>264</v>
      </c>
      <c r="E266" s="8"/>
    </row>
    <row r="267" s="1" customFormat="1" ht="18" customHeight="1" spans="1:5">
      <c r="A267" s="5" t="str">
        <f>"石梅"</f>
        <v>石梅</v>
      </c>
      <c r="B267" s="5" t="str">
        <f>"10101010303"</f>
        <v>10101010303</v>
      </c>
      <c r="C267" s="6">
        <v>60</v>
      </c>
      <c r="D267" s="7">
        <v>265</v>
      </c>
      <c r="E267" s="8"/>
    </row>
    <row r="268" s="1" customFormat="1" ht="18" customHeight="1" spans="1:5">
      <c r="A268" s="5" t="str">
        <f>"郑诗婷"</f>
        <v>郑诗婷</v>
      </c>
      <c r="B268" s="5" t="str">
        <f>"10101010618"</f>
        <v>10101010618</v>
      </c>
      <c r="C268" s="6">
        <v>60</v>
      </c>
      <c r="D268" s="7">
        <v>266</v>
      </c>
      <c r="E268" s="8"/>
    </row>
    <row r="269" s="1" customFormat="1" ht="18" customHeight="1" spans="1:5">
      <c r="A269" s="5" t="str">
        <f>"李秋雁"</f>
        <v>李秋雁</v>
      </c>
      <c r="B269" s="5" t="str">
        <f>"10101011518"</f>
        <v>10101011518</v>
      </c>
      <c r="C269" s="6">
        <v>60</v>
      </c>
      <c r="D269" s="7">
        <v>267</v>
      </c>
      <c r="E269" s="8"/>
    </row>
    <row r="270" s="1" customFormat="1" ht="18" customHeight="1" spans="1:5">
      <c r="A270" s="5" t="str">
        <f>"符丽花"</f>
        <v>符丽花</v>
      </c>
      <c r="B270" s="5" t="str">
        <f>"10101011627"</f>
        <v>10101011627</v>
      </c>
      <c r="C270" s="6">
        <v>60</v>
      </c>
      <c r="D270" s="7">
        <v>268</v>
      </c>
      <c r="E270" s="8"/>
    </row>
    <row r="271" s="1" customFormat="1" ht="18" customHeight="1" spans="1:5">
      <c r="A271" s="5" t="str">
        <f>"柯惠霞"</f>
        <v>柯惠霞</v>
      </c>
      <c r="B271" s="5" t="str">
        <f>"10101011723"</f>
        <v>10101011723</v>
      </c>
      <c r="C271" s="6">
        <v>60</v>
      </c>
      <c r="D271" s="7">
        <v>269</v>
      </c>
      <c r="E271" s="8"/>
    </row>
    <row r="272" s="1" customFormat="1" ht="18" customHeight="1" spans="1:5">
      <c r="A272" s="5" t="str">
        <f>"吴华丽"</f>
        <v>吴华丽</v>
      </c>
      <c r="B272" s="5" t="str">
        <f>"10101011915"</f>
        <v>10101011915</v>
      </c>
      <c r="C272" s="6">
        <v>60</v>
      </c>
      <c r="D272" s="7">
        <v>270</v>
      </c>
      <c r="E272" s="8"/>
    </row>
    <row r="273" s="1" customFormat="1" ht="18" customHeight="1" spans="1:5">
      <c r="A273" s="5" t="str">
        <f>"文肖娇"</f>
        <v>文肖娇</v>
      </c>
      <c r="B273" s="5" t="str">
        <f>"10101011924"</f>
        <v>10101011924</v>
      </c>
      <c r="C273" s="6">
        <v>60</v>
      </c>
      <c r="D273" s="7">
        <v>271</v>
      </c>
      <c r="E273" s="8"/>
    </row>
    <row r="274" s="1" customFormat="1" ht="18" customHeight="1" spans="1:5">
      <c r="A274" s="5" t="str">
        <f>"赵青云"</f>
        <v>赵青云</v>
      </c>
      <c r="B274" s="5" t="str">
        <f>"10101010127"</f>
        <v>10101010127</v>
      </c>
      <c r="C274" s="6">
        <v>59</v>
      </c>
      <c r="D274" s="7">
        <v>272</v>
      </c>
      <c r="E274" s="8"/>
    </row>
    <row r="275" s="1" customFormat="1" ht="18" customHeight="1" spans="1:5">
      <c r="A275" s="5" t="str">
        <f>"杨书宇"</f>
        <v>杨书宇</v>
      </c>
      <c r="B275" s="5" t="str">
        <f>"10101010207"</f>
        <v>10101010207</v>
      </c>
      <c r="C275" s="6">
        <v>59</v>
      </c>
      <c r="D275" s="7">
        <v>273</v>
      </c>
      <c r="E275" s="8"/>
    </row>
    <row r="276" s="1" customFormat="1" ht="18" customHeight="1" spans="1:5">
      <c r="A276" s="5" t="str">
        <f>"符锦兰"</f>
        <v>符锦兰</v>
      </c>
      <c r="B276" s="5" t="str">
        <f>"10101011102"</f>
        <v>10101011102</v>
      </c>
      <c r="C276" s="6">
        <v>59</v>
      </c>
      <c r="D276" s="7">
        <v>274</v>
      </c>
      <c r="E276" s="8"/>
    </row>
    <row r="277" s="1" customFormat="1" ht="18" customHeight="1" spans="1:5">
      <c r="A277" s="5" t="str">
        <f>"王安妮"</f>
        <v>王安妮</v>
      </c>
      <c r="B277" s="5" t="str">
        <f>"10101011319"</f>
        <v>10101011319</v>
      </c>
      <c r="C277" s="6">
        <v>59</v>
      </c>
      <c r="D277" s="7">
        <v>275</v>
      </c>
      <c r="E277" s="8"/>
    </row>
    <row r="278" s="1" customFormat="1" ht="18" customHeight="1" spans="1:5">
      <c r="A278" s="5" t="str">
        <f>"柳国芳"</f>
        <v>柳国芳</v>
      </c>
      <c r="B278" s="5" t="str">
        <f>"10101011603"</f>
        <v>10101011603</v>
      </c>
      <c r="C278" s="6">
        <v>59</v>
      </c>
      <c r="D278" s="7">
        <v>276</v>
      </c>
      <c r="E278" s="8"/>
    </row>
    <row r="279" s="1" customFormat="1" ht="18" customHeight="1" spans="1:5">
      <c r="A279" s="5" t="str">
        <f>"李二菊"</f>
        <v>李二菊</v>
      </c>
      <c r="B279" s="5" t="str">
        <f>"10101011619"</f>
        <v>10101011619</v>
      </c>
      <c r="C279" s="6">
        <v>59</v>
      </c>
      <c r="D279" s="7">
        <v>277</v>
      </c>
      <c r="E279" s="8"/>
    </row>
    <row r="280" s="1" customFormat="1" ht="18" customHeight="1" spans="1:5">
      <c r="A280" s="5" t="str">
        <f>"卢玉丽"</f>
        <v>卢玉丽</v>
      </c>
      <c r="B280" s="5" t="str">
        <f>"10101010223"</f>
        <v>10101010223</v>
      </c>
      <c r="C280" s="6">
        <v>58</v>
      </c>
      <c r="D280" s="7">
        <v>278</v>
      </c>
      <c r="E280" s="8"/>
    </row>
    <row r="281" s="1" customFormat="1" ht="18" customHeight="1" spans="1:5">
      <c r="A281" s="5" t="str">
        <f>"卢文秋"</f>
        <v>卢文秋</v>
      </c>
      <c r="B281" s="5" t="str">
        <f>"10101010425"</f>
        <v>10101010425</v>
      </c>
      <c r="C281" s="6">
        <v>58</v>
      </c>
      <c r="D281" s="7">
        <v>279</v>
      </c>
      <c r="E281" s="8"/>
    </row>
    <row r="282" s="1" customFormat="1" ht="18" customHeight="1" spans="1:5">
      <c r="A282" s="5" t="str">
        <f>"何传静"</f>
        <v>何传静</v>
      </c>
      <c r="B282" s="5" t="str">
        <f>"10101010630"</f>
        <v>10101010630</v>
      </c>
      <c r="C282" s="6">
        <v>58</v>
      </c>
      <c r="D282" s="7">
        <v>280</v>
      </c>
      <c r="E282" s="8"/>
    </row>
    <row r="283" s="1" customFormat="1" ht="18" customHeight="1" spans="1:5">
      <c r="A283" s="5" t="str">
        <f>"符万书"</f>
        <v>符万书</v>
      </c>
      <c r="B283" s="5" t="str">
        <f>"10101010702"</f>
        <v>10101010702</v>
      </c>
      <c r="C283" s="6">
        <v>58</v>
      </c>
      <c r="D283" s="7">
        <v>281</v>
      </c>
      <c r="E283" s="8"/>
    </row>
    <row r="284" s="1" customFormat="1" ht="18" customHeight="1" spans="1:5">
      <c r="A284" s="5" t="str">
        <f>"柳美珍"</f>
        <v>柳美珍</v>
      </c>
      <c r="B284" s="5" t="str">
        <f>"10101011108"</f>
        <v>10101011108</v>
      </c>
      <c r="C284" s="6">
        <v>58</v>
      </c>
      <c r="D284" s="7">
        <v>282</v>
      </c>
      <c r="E284" s="8"/>
    </row>
    <row r="285" s="1" customFormat="1" ht="18" customHeight="1" spans="1:5">
      <c r="A285" s="5" t="str">
        <f>"符晓慧"</f>
        <v>符晓慧</v>
      </c>
      <c r="B285" s="5" t="str">
        <f>"10101011817"</f>
        <v>10101011817</v>
      </c>
      <c r="C285" s="6">
        <v>58</v>
      </c>
      <c r="D285" s="7">
        <v>283</v>
      </c>
      <c r="E285" s="8"/>
    </row>
    <row r="286" s="1" customFormat="1" ht="18" customHeight="1" spans="1:5">
      <c r="A286" s="5" t="str">
        <f>"唐燕"</f>
        <v>唐燕</v>
      </c>
      <c r="B286" s="5" t="str">
        <f>"10101010211"</f>
        <v>10101010211</v>
      </c>
      <c r="C286" s="6">
        <v>57</v>
      </c>
      <c r="D286" s="7">
        <v>284</v>
      </c>
      <c r="E286" s="8"/>
    </row>
    <row r="287" s="1" customFormat="1" ht="18" customHeight="1" spans="1:5">
      <c r="A287" s="5" t="str">
        <f>"梁琴"</f>
        <v>梁琴</v>
      </c>
      <c r="B287" s="5" t="str">
        <f>"10101010423"</f>
        <v>10101010423</v>
      </c>
      <c r="C287" s="6">
        <v>57</v>
      </c>
      <c r="D287" s="7">
        <v>285</v>
      </c>
      <c r="E287" s="8"/>
    </row>
    <row r="288" s="1" customFormat="1" ht="18" customHeight="1" spans="1:5">
      <c r="A288" s="5" t="str">
        <f>"高乙雅"</f>
        <v>高乙雅</v>
      </c>
      <c r="B288" s="5" t="str">
        <f>"10101010929"</f>
        <v>10101010929</v>
      </c>
      <c r="C288" s="6">
        <v>57</v>
      </c>
      <c r="D288" s="7">
        <v>286</v>
      </c>
      <c r="E288" s="8"/>
    </row>
    <row r="289" s="1" customFormat="1" ht="18" customHeight="1" spans="1:5">
      <c r="A289" s="5" t="str">
        <f>"苏墩花"</f>
        <v>苏墩花</v>
      </c>
      <c r="B289" s="5" t="str">
        <f>"10101011204"</f>
        <v>10101011204</v>
      </c>
      <c r="C289" s="6">
        <v>57</v>
      </c>
      <c r="D289" s="7">
        <v>287</v>
      </c>
      <c r="E289" s="8"/>
    </row>
    <row r="290" s="1" customFormat="1" ht="18" customHeight="1" spans="1:5">
      <c r="A290" s="5" t="str">
        <f>"李助杏"</f>
        <v>李助杏</v>
      </c>
      <c r="B290" s="5" t="str">
        <f>"10101011403"</f>
        <v>10101011403</v>
      </c>
      <c r="C290" s="6">
        <v>57</v>
      </c>
      <c r="D290" s="7">
        <v>288</v>
      </c>
      <c r="E290" s="8"/>
    </row>
    <row r="291" s="1" customFormat="1" ht="18" customHeight="1" spans="1:5">
      <c r="A291" s="5" t="str">
        <f>"黄银丹"</f>
        <v>黄银丹</v>
      </c>
      <c r="B291" s="5" t="str">
        <f>"10101011702"</f>
        <v>10101011702</v>
      </c>
      <c r="C291" s="6">
        <v>57</v>
      </c>
      <c r="D291" s="7">
        <v>289</v>
      </c>
      <c r="E291" s="8"/>
    </row>
    <row r="292" s="1" customFormat="1" ht="18" customHeight="1" spans="1:5">
      <c r="A292" s="5" t="str">
        <f>"谢冰瑜"</f>
        <v>谢冰瑜</v>
      </c>
      <c r="B292" s="5" t="str">
        <f>"10101010421"</f>
        <v>10101010421</v>
      </c>
      <c r="C292" s="6">
        <v>56</v>
      </c>
      <c r="D292" s="7">
        <v>290</v>
      </c>
      <c r="E292" s="8"/>
    </row>
    <row r="293" s="1" customFormat="1" ht="18" customHeight="1" spans="1:5">
      <c r="A293" s="5" t="str">
        <f>"文怡琛"</f>
        <v>文怡琛</v>
      </c>
      <c r="B293" s="5" t="str">
        <f>"10101010924"</f>
        <v>10101010924</v>
      </c>
      <c r="C293" s="6">
        <v>56</v>
      </c>
      <c r="D293" s="7">
        <v>291</v>
      </c>
      <c r="E293" s="8"/>
    </row>
    <row r="294" s="1" customFormat="1" ht="18" customHeight="1" spans="1:5">
      <c r="A294" s="5" t="str">
        <f>"张丽莹"</f>
        <v>张丽莹</v>
      </c>
      <c r="B294" s="5" t="str">
        <f>"10101011208"</f>
        <v>10101011208</v>
      </c>
      <c r="C294" s="6">
        <v>56</v>
      </c>
      <c r="D294" s="7">
        <v>292</v>
      </c>
      <c r="E294" s="8"/>
    </row>
    <row r="295" s="1" customFormat="1" ht="18" customHeight="1" spans="1:5">
      <c r="A295" s="5" t="str">
        <f>"杨月"</f>
        <v>杨月</v>
      </c>
      <c r="B295" s="5" t="str">
        <f>"10101011327"</f>
        <v>10101011327</v>
      </c>
      <c r="C295" s="6">
        <v>56</v>
      </c>
      <c r="D295" s="7">
        <v>293</v>
      </c>
      <c r="E295" s="8"/>
    </row>
    <row r="296" s="1" customFormat="1" ht="18" customHeight="1" spans="1:5">
      <c r="A296" s="5" t="str">
        <f>"苏倩"</f>
        <v>苏倩</v>
      </c>
      <c r="B296" s="5" t="str">
        <f>"10101011410"</f>
        <v>10101011410</v>
      </c>
      <c r="C296" s="6">
        <v>56</v>
      </c>
      <c r="D296" s="7">
        <v>294</v>
      </c>
      <c r="E296" s="8"/>
    </row>
    <row r="297" s="1" customFormat="1" ht="18" customHeight="1" spans="1:5">
      <c r="A297" s="5" t="str">
        <f>"黄丽婷"</f>
        <v>黄丽婷</v>
      </c>
      <c r="B297" s="5" t="str">
        <f>"10101011921"</f>
        <v>10101011921</v>
      </c>
      <c r="C297" s="6">
        <v>55</v>
      </c>
      <c r="D297" s="7">
        <v>295</v>
      </c>
      <c r="E297" s="8"/>
    </row>
    <row r="298" s="1" customFormat="1" ht="18" customHeight="1" spans="1:5">
      <c r="A298" s="5" t="str">
        <f>"曹莉芳"</f>
        <v>曹莉芳</v>
      </c>
      <c r="B298" s="5" t="str">
        <f>"10101010116"</f>
        <v>10101010116</v>
      </c>
      <c r="C298" s="6">
        <v>54</v>
      </c>
      <c r="D298" s="7">
        <v>296</v>
      </c>
      <c r="E298" s="8"/>
    </row>
    <row r="299" s="1" customFormat="1" ht="18" customHeight="1" spans="1:5">
      <c r="A299" s="5" t="str">
        <f>"符光梅"</f>
        <v>符光梅</v>
      </c>
      <c r="B299" s="5" t="str">
        <f>"10101010401"</f>
        <v>10101010401</v>
      </c>
      <c r="C299" s="6">
        <v>54</v>
      </c>
      <c r="D299" s="7">
        <v>297</v>
      </c>
      <c r="E299" s="8"/>
    </row>
    <row r="300" s="1" customFormat="1" ht="18" customHeight="1" spans="1:5">
      <c r="A300" s="5" t="str">
        <f>"李雪娟"</f>
        <v>李雪娟</v>
      </c>
      <c r="B300" s="5" t="str">
        <f>"10101010627"</f>
        <v>10101010627</v>
      </c>
      <c r="C300" s="6">
        <v>54</v>
      </c>
      <c r="D300" s="7">
        <v>298</v>
      </c>
      <c r="E300" s="8"/>
    </row>
    <row r="301" s="1" customFormat="1" ht="18" customHeight="1" spans="1:5">
      <c r="A301" s="5" t="str">
        <f>"柳少娇"</f>
        <v>柳少娇</v>
      </c>
      <c r="B301" s="5" t="str">
        <f>"10101011811"</f>
        <v>10101011811</v>
      </c>
      <c r="C301" s="6">
        <v>53</v>
      </c>
      <c r="D301" s="7">
        <v>299</v>
      </c>
      <c r="E301" s="8"/>
    </row>
    <row r="302" s="1" customFormat="1" ht="18" customHeight="1" spans="1:5">
      <c r="A302" s="5" t="str">
        <f>"李璐"</f>
        <v>李璐</v>
      </c>
      <c r="B302" s="5" t="str">
        <f>"10101010626"</f>
        <v>10101010626</v>
      </c>
      <c r="C302" s="6">
        <v>52</v>
      </c>
      <c r="D302" s="7">
        <v>300</v>
      </c>
      <c r="E302" s="8"/>
    </row>
    <row r="303" s="1" customFormat="1" ht="18" customHeight="1" spans="1:5">
      <c r="A303" s="5" t="str">
        <f>"羊少花"</f>
        <v>羊少花</v>
      </c>
      <c r="B303" s="5" t="str">
        <f>"10101011202"</f>
        <v>10101011202</v>
      </c>
      <c r="C303" s="6">
        <v>52</v>
      </c>
      <c r="D303" s="7">
        <v>301</v>
      </c>
      <c r="E303" s="8"/>
    </row>
    <row r="304" s="1" customFormat="1" ht="18" customHeight="1" spans="1:5">
      <c r="A304" s="5" t="str">
        <f>"马和凤"</f>
        <v>马和凤</v>
      </c>
      <c r="B304" s="5" t="str">
        <f>"10101011210"</f>
        <v>10101011210</v>
      </c>
      <c r="C304" s="6">
        <v>52</v>
      </c>
      <c r="D304" s="7">
        <v>302</v>
      </c>
      <c r="E304" s="8"/>
    </row>
    <row r="305" s="1" customFormat="1" ht="18" customHeight="1" spans="1:5">
      <c r="A305" s="5" t="str">
        <f>"张顶珍"</f>
        <v>张顶珍</v>
      </c>
      <c r="B305" s="5" t="str">
        <f>"10101010514"</f>
        <v>10101010514</v>
      </c>
      <c r="C305" s="6">
        <v>51</v>
      </c>
      <c r="D305" s="7">
        <v>303</v>
      </c>
      <c r="E305" s="8"/>
    </row>
    <row r="306" s="1" customFormat="1" ht="18" customHeight="1" spans="1:5">
      <c r="A306" s="5" t="str">
        <f>"张玉爱"</f>
        <v>张玉爱</v>
      </c>
      <c r="B306" s="5" t="str">
        <f>"10101011415"</f>
        <v>10101011415</v>
      </c>
      <c r="C306" s="6">
        <v>51</v>
      </c>
      <c r="D306" s="7">
        <v>304</v>
      </c>
      <c r="E306" s="8"/>
    </row>
    <row r="307" s="1" customFormat="1" ht="18" customHeight="1" spans="1:5">
      <c r="A307" s="5" t="str">
        <f>"唐花"</f>
        <v>唐花</v>
      </c>
      <c r="B307" s="5" t="str">
        <f>"10101011315"</f>
        <v>10101011315</v>
      </c>
      <c r="C307" s="6">
        <v>50</v>
      </c>
      <c r="D307" s="7">
        <v>305</v>
      </c>
      <c r="E307" s="8"/>
    </row>
    <row r="308" s="1" customFormat="1" ht="18" customHeight="1" spans="1:5">
      <c r="A308" s="5" t="str">
        <f>"杨海燕"</f>
        <v>杨海燕</v>
      </c>
      <c r="B308" s="5" t="str">
        <f>"10101011318"</f>
        <v>10101011318</v>
      </c>
      <c r="C308" s="6">
        <v>50</v>
      </c>
      <c r="D308" s="7">
        <v>306</v>
      </c>
      <c r="E308" s="8"/>
    </row>
    <row r="309" s="1" customFormat="1" ht="18" customHeight="1" spans="1:5">
      <c r="A309" s="5" t="str">
        <f>"黄霞丽"</f>
        <v>黄霞丽</v>
      </c>
      <c r="B309" s="5" t="str">
        <f>"10101012010"</f>
        <v>10101012010</v>
      </c>
      <c r="C309" s="6">
        <v>50</v>
      </c>
      <c r="D309" s="7">
        <v>307</v>
      </c>
      <c r="E309" s="8"/>
    </row>
    <row r="310" s="1" customFormat="1" ht="18" customHeight="1" spans="1:5">
      <c r="A310" s="5" t="str">
        <f>"王兰圣"</f>
        <v>王兰圣</v>
      </c>
      <c r="B310" s="5" t="str">
        <f>"10101011521"</f>
        <v>10101011521</v>
      </c>
      <c r="C310" s="6">
        <v>48</v>
      </c>
      <c r="D310" s="7">
        <v>308</v>
      </c>
      <c r="E310" s="8"/>
    </row>
    <row r="311" s="1" customFormat="1" ht="18" customHeight="1" spans="1:5">
      <c r="A311" s="5" t="str">
        <f>"苏娜"</f>
        <v>苏娜</v>
      </c>
      <c r="B311" s="5" t="str">
        <f>"10101011512"</f>
        <v>10101011512</v>
      </c>
      <c r="C311" s="6">
        <v>45</v>
      </c>
      <c r="D311" s="7">
        <v>309</v>
      </c>
      <c r="E311" s="8"/>
    </row>
    <row r="312" s="1" customFormat="1" ht="18" customHeight="1" spans="1:5">
      <c r="A312" s="5" t="str">
        <f>"王微"</f>
        <v>王微</v>
      </c>
      <c r="B312" s="5" t="str">
        <f>"10101011201"</f>
        <v>10101011201</v>
      </c>
      <c r="C312" s="6">
        <v>43</v>
      </c>
      <c r="D312" s="7">
        <v>310</v>
      </c>
      <c r="E312" s="8"/>
    </row>
    <row r="313" s="1" customFormat="1" ht="18" customHeight="1" spans="1:5">
      <c r="A313" s="5" t="str">
        <f>"胡海风"</f>
        <v>胡海风</v>
      </c>
      <c r="B313" s="5" t="str">
        <f>"10101010608"</f>
        <v>10101010608</v>
      </c>
      <c r="C313" s="6">
        <v>39</v>
      </c>
      <c r="D313" s="7">
        <v>311</v>
      </c>
      <c r="E313" s="8"/>
    </row>
    <row r="314" s="1" customFormat="1" ht="18" customHeight="1" spans="1:5">
      <c r="A314" s="5" t="str">
        <f>"符海春"</f>
        <v>符海春</v>
      </c>
      <c r="B314" s="5" t="str">
        <f>"10101010404"</f>
        <v>10101010404</v>
      </c>
      <c r="C314" s="6">
        <v>34</v>
      </c>
      <c r="D314" s="7">
        <v>312</v>
      </c>
      <c r="E314" s="8"/>
    </row>
  </sheetData>
  <sheetProtection password="C7D5" sheet="1" objects="1"/>
  <protectedRanges>
    <protectedRange sqref="D3:D314" name="岗位排名"/>
  </protectedRanges>
  <autoFilter ref="A2:E314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9"/>
  <sheetViews>
    <sheetView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10" customWidth="1"/>
    <col min="2" max="2" width="17.6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8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"钟红凤"</f>
        <v>钟红凤</v>
      </c>
      <c r="B3" s="5" t="str">
        <f>"10101014429"</f>
        <v>10101014429</v>
      </c>
      <c r="C3" s="6">
        <v>87</v>
      </c>
      <c r="D3" s="7">
        <v>1</v>
      </c>
      <c r="E3" s="8"/>
    </row>
    <row r="4" s="1" customFormat="1" ht="18" customHeight="1" spans="1:5">
      <c r="A4" s="5" t="str">
        <f>"刘雅慧"</f>
        <v>刘雅慧</v>
      </c>
      <c r="B4" s="5" t="str">
        <f>"10101013901"</f>
        <v>10101013901</v>
      </c>
      <c r="C4" s="6">
        <v>85</v>
      </c>
      <c r="D4" s="7">
        <v>2</v>
      </c>
      <c r="E4" s="8"/>
    </row>
    <row r="5" s="1" customFormat="1" ht="18" customHeight="1" spans="1:5">
      <c r="A5" s="5" t="str">
        <f>"赵静"</f>
        <v>赵静</v>
      </c>
      <c r="B5" s="5" t="str">
        <f>"10101013314"</f>
        <v>10101013314</v>
      </c>
      <c r="C5" s="6">
        <v>84</v>
      </c>
      <c r="D5" s="7">
        <v>3</v>
      </c>
      <c r="E5" s="8"/>
    </row>
    <row r="6" s="1" customFormat="1" ht="18" customHeight="1" spans="1:5">
      <c r="A6" s="5" t="str">
        <f>"杨泽芳"</f>
        <v>杨泽芳</v>
      </c>
      <c r="B6" s="5" t="str">
        <f>"10101012212"</f>
        <v>10101012212</v>
      </c>
      <c r="C6" s="6">
        <v>83</v>
      </c>
      <c r="D6" s="7">
        <v>4</v>
      </c>
      <c r="E6" s="8"/>
    </row>
    <row r="7" s="1" customFormat="1" ht="18" customHeight="1" spans="1:5">
      <c r="A7" s="5" t="str">
        <f>"吉霜"</f>
        <v>吉霜</v>
      </c>
      <c r="B7" s="5" t="str">
        <f>"10101012905"</f>
        <v>10101012905</v>
      </c>
      <c r="C7" s="6">
        <v>83</v>
      </c>
      <c r="D7" s="7">
        <v>5</v>
      </c>
      <c r="E7" s="8"/>
    </row>
    <row r="8" s="1" customFormat="1" ht="18" customHeight="1" spans="1:5">
      <c r="A8" s="5" t="str">
        <f>"吴良月"</f>
        <v>吴良月</v>
      </c>
      <c r="B8" s="5" t="str">
        <f>"10101013520"</f>
        <v>10101013520</v>
      </c>
      <c r="C8" s="6">
        <v>83</v>
      </c>
      <c r="D8" s="7">
        <v>6</v>
      </c>
      <c r="E8" s="8"/>
    </row>
    <row r="9" s="1" customFormat="1" ht="18" customHeight="1" spans="1:5">
      <c r="A9" s="5" t="str">
        <f>"吴婷"</f>
        <v>吴婷</v>
      </c>
      <c r="B9" s="5" t="str">
        <f>"10101014228"</f>
        <v>10101014228</v>
      </c>
      <c r="C9" s="6">
        <v>83</v>
      </c>
      <c r="D9" s="7">
        <v>7</v>
      </c>
      <c r="E9" s="8"/>
    </row>
    <row r="10" s="1" customFormat="1" ht="18" customHeight="1" spans="1:5">
      <c r="A10" s="5" t="str">
        <f>"林明称"</f>
        <v>林明称</v>
      </c>
      <c r="B10" s="5" t="str">
        <f>"10101012601"</f>
        <v>10101012601</v>
      </c>
      <c r="C10" s="6">
        <v>82</v>
      </c>
      <c r="D10" s="7">
        <v>8</v>
      </c>
      <c r="E10" s="8"/>
    </row>
    <row r="11" s="1" customFormat="1" ht="18" customHeight="1" spans="1:5">
      <c r="A11" s="5" t="str">
        <f>"符夏兰"</f>
        <v>符夏兰</v>
      </c>
      <c r="B11" s="5" t="str">
        <f>"10101014023"</f>
        <v>10101014023</v>
      </c>
      <c r="C11" s="6">
        <v>82</v>
      </c>
      <c r="D11" s="7">
        <v>9</v>
      </c>
      <c r="E11" s="8"/>
    </row>
    <row r="12" s="1" customFormat="1" ht="18" customHeight="1" spans="1:5">
      <c r="A12" s="5" t="str">
        <f>"吉利梅"</f>
        <v>吉利梅</v>
      </c>
      <c r="B12" s="5" t="str">
        <f>"10101014711"</f>
        <v>10101014711</v>
      </c>
      <c r="C12" s="6">
        <v>82</v>
      </c>
      <c r="D12" s="7">
        <v>10</v>
      </c>
      <c r="E12" s="8"/>
    </row>
    <row r="13" s="1" customFormat="1" ht="18" customHeight="1" spans="1:5">
      <c r="A13" s="5" t="str">
        <f>"李燕琼"</f>
        <v>李燕琼</v>
      </c>
      <c r="B13" s="5" t="str">
        <f>"10101015215"</f>
        <v>10101015215</v>
      </c>
      <c r="C13" s="6">
        <v>82</v>
      </c>
      <c r="D13" s="7">
        <v>11</v>
      </c>
      <c r="E13" s="8"/>
    </row>
    <row r="14" s="1" customFormat="1" ht="18" customHeight="1" spans="1:5">
      <c r="A14" s="5" t="str">
        <f>"赵婷婷"</f>
        <v>赵婷婷</v>
      </c>
      <c r="B14" s="5" t="str">
        <f>"10101013112"</f>
        <v>10101013112</v>
      </c>
      <c r="C14" s="6">
        <v>81</v>
      </c>
      <c r="D14" s="7">
        <v>12</v>
      </c>
      <c r="E14" s="8"/>
    </row>
    <row r="15" s="1" customFormat="1" ht="18" customHeight="1" spans="1:5">
      <c r="A15" s="5" t="str">
        <f>"周燕"</f>
        <v>周燕</v>
      </c>
      <c r="B15" s="5" t="str">
        <f>"10101013113"</f>
        <v>10101013113</v>
      </c>
      <c r="C15" s="6">
        <v>81</v>
      </c>
      <c r="D15" s="7">
        <v>13</v>
      </c>
      <c r="E15" s="8"/>
    </row>
    <row r="16" s="1" customFormat="1" ht="18" customHeight="1" spans="1:5">
      <c r="A16" s="5" t="str">
        <f>"杨燕"</f>
        <v>杨燕</v>
      </c>
      <c r="B16" s="5" t="str">
        <f>"10101013318"</f>
        <v>10101013318</v>
      </c>
      <c r="C16" s="6">
        <v>81</v>
      </c>
      <c r="D16" s="7">
        <v>14</v>
      </c>
      <c r="E16" s="8"/>
    </row>
    <row r="17" s="1" customFormat="1" ht="18" customHeight="1" spans="1:5">
      <c r="A17" s="5" t="str">
        <f>"文雅"</f>
        <v>文雅</v>
      </c>
      <c r="B17" s="5" t="str">
        <f>"10101012316"</f>
        <v>10101012316</v>
      </c>
      <c r="C17" s="6">
        <v>80</v>
      </c>
      <c r="D17" s="7">
        <v>15</v>
      </c>
      <c r="E17" s="8"/>
    </row>
    <row r="18" s="1" customFormat="1" ht="18" customHeight="1" spans="1:5">
      <c r="A18" s="5" t="str">
        <f>"李小敏"</f>
        <v>李小敏</v>
      </c>
      <c r="B18" s="5" t="str">
        <f>"10101013512"</f>
        <v>10101013512</v>
      </c>
      <c r="C18" s="6">
        <v>80</v>
      </c>
      <c r="D18" s="7">
        <v>16</v>
      </c>
      <c r="E18" s="8"/>
    </row>
    <row r="19" s="1" customFormat="1" ht="18" customHeight="1" spans="1:5">
      <c r="A19" s="5" t="str">
        <f>"符志睿"</f>
        <v>符志睿</v>
      </c>
      <c r="B19" s="5" t="str">
        <f>"10101013713"</f>
        <v>10101013713</v>
      </c>
      <c r="C19" s="6">
        <v>80</v>
      </c>
      <c r="D19" s="7">
        <v>17</v>
      </c>
      <c r="E19" s="8"/>
    </row>
    <row r="20" s="1" customFormat="1" ht="18" customHeight="1" spans="1:5">
      <c r="A20" s="5" t="str">
        <f>"李世雅"</f>
        <v>李世雅</v>
      </c>
      <c r="B20" s="5" t="str">
        <f>"10101013827"</f>
        <v>10101013827</v>
      </c>
      <c r="C20" s="6">
        <v>80</v>
      </c>
      <c r="D20" s="7">
        <v>18</v>
      </c>
      <c r="E20" s="8"/>
    </row>
    <row r="21" s="1" customFormat="1" ht="18" customHeight="1" spans="1:5">
      <c r="A21" s="5" t="str">
        <f>"莫新称"</f>
        <v>莫新称</v>
      </c>
      <c r="B21" s="5" t="str">
        <f>"10101013907"</f>
        <v>10101013907</v>
      </c>
      <c r="C21" s="6">
        <v>80</v>
      </c>
      <c r="D21" s="7">
        <v>19</v>
      </c>
      <c r="E21" s="8"/>
    </row>
    <row r="22" s="1" customFormat="1" ht="18" customHeight="1" spans="1:5">
      <c r="A22" s="5" t="str">
        <f>"周志花"</f>
        <v>周志花</v>
      </c>
      <c r="B22" s="5" t="str">
        <f>"10101014304"</f>
        <v>10101014304</v>
      </c>
      <c r="C22" s="6">
        <v>80</v>
      </c>
      <c r="D22" s="7">
        <v>20</v>
      </c>
      <c r="E22" s="8"/>
    </row>
    <row r="23" s="1" customFormat="1" ht="18" customHeight="1" spans="1:5">
      <c r="A23" s="5" t="str">
        <f>"张用叶"</f>
        <v>张用叶</v>
      </c>
      <c r="B23" s="5" t="str">
        <f>"10101014714"</f>
        <v>10101014714</v>
      </c>
      <c r="C23" s="6">
        <v>80</v>
      </c>
      <c r="D23" s="7">
        <v>21</v>
      </c>
      <c r="E23" s="8"/>
    </row>
    <row r="24" s="1" customFormat="1" ht="18" customHeight="1" spans="1:5">
      <c r="A24" s="5" t="str">
        <f>"文开尾"</f>
        <v>文开尾</v>
      </c>
      <c r="B24" s="5" t="str">
        <f>"10101015017"</f>
        <v>10101015017</v>
      </c>
      <c r="C24" s="6">
        <v>80</v>
      </c>
      <c r="D24" s="7">
        <v>22</v>
      </c>
      <c r="E24" s="8"/>
    </row>
    <row r="25" s="1" customFormat="1" ht="18" customHeight="1" spans="1:5">
      <c r="A25" s="5" t="str">
        <f>"徐华凤"</f>
        <v>徐华凤</v>
      </c>
      <c r="B25" s="5" t="str">
        <f>"10101012121"</f>
        <v>10101012121</v>
      </c>
      <c r="C25" s="6">
        <v>79</v>
      </c>
      <c r="D25" s="7">
        <v>23</v>
      </c>
      <c r="E25" s="8"/>
    </row>
    <row r="26" s="1" customFormat="1" ht="18" customHeight="1" spans="1:5">
      <c r="A26" s="5" t="str">
        <f>"陈启云"</f>
        <v>陈启云</v>
      </c>
      <c r="B26" s="5" t="str">
        <f>"10101012202"</f>
        <v>10101012202</v>
      </c>
      <c r="C26" s="6">
        <v>79</v>
      </c>
      <c r="D26" s="7">
        <v>24</v>
      </c>
      <c r="E26" s="8"/>
    </row>
    <row r="27" s="1" customFormat="1" ht="18" customHeight="1" spans="1:5">
      <c r="A27" s="5" t="str">
        <f>"郭教飞"</f>
        <v>郭教飞</v>
      </c>
      <c r="B27" s="5" t="str">
        <f>"10101012703"</f>
        <v>10101012703</v>
      </c>
      <c r="C27" s="6">
        <v>79</v>
      </c>
      <c r="D27" s="7">
        <v>25</v>
      </c>
      <c r="E27" s="8"/>
    </row>
    <row r="28" s="1" customFormat="1" ht="18" customHeight="1" spans="1:5">
      <c r="A28" s="5" t="str">
        <f>"符寸柳"</f>
        <v>符寸柳</v>
      </c>
      <c r="B28" s="5" t="str">
        <f>"10101013121"</f>
        <v>10101013121</v>
      </c>
      <c r="C28" s="6">
        <v>79</v>
      </c>
      <c r="D28" s="7">
        <v>26</v>
      </c>
      <c r="E28" s="8"/>
    </row>
    <row r="29" s="1" customFormat="1" ht="18" customHeight="1" spans="1:5">
      <c r="A29" s="5" t="str">
        <f>"汤飞燕"</f>
        <v>汤飞燕</v>
      </c>
      <c r="B29" s="5" t="str">
        <f>"10101013129"</f>
        <v>10101013129</v>
      </c>
      <c r="C29" s="6">
        <v>79</v>
      </c>
      <c r="D29" s="7">
        <v>27</v>
      </c>
      <c r="E29" s="8"/>
    </row>
    <row r="30" s="1" customFormat="1" ht="18" customHeight="1" spans="1:5">
      <c r="A30" s="5" t="str">
        <f>"刘慧"</f>
        <v>刘慧</v>
      </c>
      <c r="B30" s="5" t="str">
        <f>"10101013420"</f>
        <v>10101013420</v>
      </c>
      <c r="C30" s="6">
        <v>79</v>
      </c>
      <c r="D30" s="7">
        <v>28</v>
      </c>
      <c r="E30" s="8"/>
    </row>
    <row r="31" s="1" customFormat="1" ht="18" customHeight="1" spans="1:5">
      <c r="A31" s="5" t="str">
        <f>"朱双秀"</f>
        <v>朱双秀</v>
      </c>
      <c r="B31" s="5" t="str">
        <f>"10101014315"</f>
        <v>10101014315</v>
      </c>
      <c r="C31" s="6">
        <v>79</v>
      </c>
      <c r="D31" s="7">
        <v>29</v>
      </c>
      <c r="E31" s="8"/>
    </row>
    <row r="32" s="1" customFormat="1" ht="18" customHeight="1" spans="1:5">
      <c r="A32" s="5" t="str">
        <f>"符小红"</f>
        <v>符小红</v>
      </c>
      <c r="B32" s="5" t="str">
        <f>"10101014903"</f>
        <v>10101014903</v>
      </c>
      <c r="C32" s="6">
        <v>79</v>
      </c>
      <c r="D32" s="7">
        <v>30</v>
      </c>
      <c r="E32" s="8"/>
    </row>
    <row r="33" s="1" customFormat="1" ht="18" customHeight="1" spans="1:5">
      <c r="A33" s="5" t="str">
        <f>"张影"</f>
        <v>张影</v>
      </c>
      <c r="B33" s="5" t="str">
        <f>"10101014908"</f>
        <v>10101014908</v>
      </c>
      <c r="C33" s="6">
        <v>79</v>
      </c>
      <c r="D33" s="7">
        <v>31</v>
      </c>
      <c r="E33" s="8"/>
    </row>
    <row r="34" s="1" customFormat="1" ht="18" customHeight="1" spans="1:5">
      <c r="A34" s="5" t="str">
        <f>"林霞"</f>
        <v>林霞</v>
      </c>
      <c r="B34" s="5" t="str">
        <f>"10101015024"</f>
        <v>10101015024</v>
      </c>
      <c r="C34" s="6">
        <v>79</v>
      </c>
      <c r="D34" s="7">
        <v>32</v>
      </c>
      <c r="E34" s="8"/>
    </row>
    <row r="35" s="1" customFormat="1" ht="18" customHeight="1" spans="1:5">
      <c r="A35" s="5" t="str">
        <f>"符香霞"</f>
        <v>符香霞</v>
      </c>
      <c r="B35" s="5" t="str">
        <f>"10101012508"</f>
        <v>10101012508</v>
      </c>
      <c r="C35" s="6">
        <v>79</v>
      </c>
      <c r="D35" s="7">
        <v>33</v>
      </c>
      <c r="E35" s="8"/>
    </row>
    <row r="36" s="1" customFormat="1" ht="18" customHeight="1" spans="1:5">
      <c r="A36" s="5" t="str">
        <f>"吉阿尾"</f>
        <v>吉阿尾</v>
      </c>
      <c r="B36" s="5" t="str">
        <f>"10101012520"</f>
        <v>10101012520</v>
      </c>
      <c r="C36" s="6">
        <v>78</v>
      </c>
      <c r="D36" s="7">
        <v>34</v>
      </c>
      <c r="E36" s="8"/>
    </row>
    <row r="37" s="1" customFormat="1" ht="18" customHeight="1" spans="1:5">
      <c r="A37" s="5" t="str">
        <f>"符小霞"</f>
        <v>符小霞</v>
      </c>
      <c r="B37" s="5" t="str">
        <f>"10101012809"</f>
        <v>10101012809</v>
      </c>
      <c r="C37" s="6">
        <v>78</v>
      </c>
      <c r="D37" s="7">
        <v>35</v>
      </c>
      <c r="E37" s="8"/>
    </row>
    <row r="38" s="1" customFormat="1" ht="18" customHeight="1" spans="1:5">
      <c r="A38" s="5" t="str">
        <f>"陈国玲"</f>
        <v>陈国玲</v>
      </c>
      <c r="B38" s="5" t="str">
        <f>"10101012909"</f>
        <v>10101012909</v>
      </c>
      <c r="C38" s="6">
        <v>78</v>
      </c>
      <c r="D38" s="7">
        <v>36</v>
      </c>
      <c r="E38" s="8"/>
    </row>
    <row r="39" s="1" customFormat="1" ht="18" customHeight="1" spans="1:5">
      <c r="A39" s="5" t="str">
        <f>"文喜临"</f>
        <v>文喜临</v>
      </c>
      <c r="B39" s="5" t="str">
        <f>"10101013004"</f>
        <v>10101013004</v>
      </c>
      <c r="C39" s="6">
        <v>78</v>
      </c>
      <c r="D39" s="7">
        <v>37</v>
      </c>
      <c r="E39" s="8"/>
    </row>
    <row r="40" s="1" customFormat="1" ht="18" customHeight="1" spans="1:5">
      <c r="A40" s="5" t="str">
        <f>"黄懿婷"</f>
        <v>黄懿婷</v>
      </c>
      <c r="B40" s="5" t="str">
        <f>"10101013120"</f>
        <v>10101013120</v>
      </c>
      <c r="C40" s="6">
        <v>78</v>
      </c>
      <c r="D40" s="7">
        <v>38</v>
      </c>
      <c r="E40" s="8"/>
    </row>
    <row r="41" s="1" customFormat="1" ht="18" customHeight="1" spans="1:5">
      <c r="A41" s="5" t="str">
        <f>"符义确"</f>
        <v>符义确</v>
      </c>
      <c r="B41" s="5" t="str">
        <f>"10101013313"</f>
        <v>10101013313</v>
      </c>
      <c r="C41" s="6">
        <v>78</v>
      </c>
      <c r="D41" s="7">
        <v>39</v>
      </c>
      <c r="E41" s="8"/>
    </row>
    <row r="42" s="1" customFormat="1" ht="18" customHeight="1" spans="1:5">
      <c r="A42" s="5" t="str">
        <f>"吴元碧"</f>
        <v>吴元碧</v>
      </c>
      <c r="B42" s="5" t="str">
        <f>"10101013424"</f>
        <v>10101013424</v>
      </c>
      <c r="C42" s="6">
        <v>78</v>
      </c>
      <c r="D42" s="7">
        <v>40</v>
      </c>
      <c r="E42" s="8"/>
    </row>
    <row r="43" s="1" customFormat="1" ht="18" customHeight="1" spans="1:5">
      <c r="A43" s="5" t="str">
        <f>"吴菲菲"</f>
        <v>吴菲菲</v>
      </c>
      <c r="B43" s="5" t="str">
        <f>"10101014220"</f>
        <v>10101014220</v>
      </c>
      <c r="C43" s="6">
        <v>78</v>
      </c>
      <c r="D43" s="7">
        <v>41</v>
      </c>
      <c r="E43" s="8"/>
    </row>
    <row r="44" s="1" customFormat="1" ht="18" customHeight="1" spans="1:5">
      <c r="A44" s="5" t="str">
        <f>"符梅香"</f>
        <v>符梅香</v>
      </c>
      <c r="B44" s="5" t="str">
        <f>"10101014511"</f>
        <v>10101014511</v>
      </c>
      <c r="C44" s="6">
        <v>78</v>
      </c>
      <c r="D44" s="7">
        <v>42</v>
      </c>
      <c r="E44" s="8"/>
    </row>
    <row r="45" s="1" customFormat="1" ht="18" customHeight="1" spans="1:5">
      <c r="A45" s="5" t="str">
        <f>"梁君彩"</f>
        <v>梁君彩</v>
      </c>
      <c r="B45" s="5" t="str">
        <f>"10101013009"</f>
        <v>10101013009</v>
      </c>
      <c r="C45" s="6">
        <v>78</v>
      </c>
      <c r="D45" s="7">
        <v>43</v>
      </c>
      <c r="E45" s="8"/>
    </row>
    <row r="46" s="1" customFormat="1" ht="18" customHeight="1" spans="1:5">
      <c r="A46" s="5" t="str">
        <f>"许丽梅"</f>
        <v>许丽梅</v>
      </c>
      <c r="B46" s="5" t="str">
        <f>"10101012126"</f>
        <v>10101012126</v>
      </c>
      <c r="C46" s="6">
        <v>77</v>
      </c>
      <c r="D46" s="7">
        <v>44</v>
      </c>
      <c r="E46" s="8"/>
    </row>
    <row r="47" s="1" customFormat="1" ht="18" customHeight="1" spans="1:5">
      <c r="A47" s="5" t="str">
        <f>"王有玲"</f>
        <v>王有玲</v>
      </c>
      <c r="B47" s="5" t="str">
        <f>"10101012204"</f>
        <v>10101012204</v>
      </c>
      <c r="C47" s="6">
        <v>77</v>
      </c>
      <c r="D47" s="7">
        <v>45</v>
      </c>
      <c r="E47" s="8"/>
    </row>
    <row r="48" s="1" customFormat="1" ht="18" customHeight="1" spans="1:5">
      <c r="A48" s="5" t="str">
        <f>"吉祥楠"</f>
        <v>吉祥楠</v>
      </c>
      <c r="B48" s="5" t="str">
        <f>"10101012302"</f>
        <v>10101012302</v>
      </c>
      <c r="C48" s="6">
        <v>77</v>
      </c>
      <c r="D48" s="7">
        <v>46</v>
      </c>
      <c r="E48" s="8"/>
    </row>
    <row r="49" s="1" customFormat="1" ht="18" customHeight="1" spans="1:5">
      <c r="A49" s="5" t="str">
        <f>"钟祥兰"</f>
        <v>钟祥兰</v>
      </c>
      <c r="B49" s="5" t="str">
        <f>"10101012501"</f>
        <v>10101012501</v>
      </c>
      <c r="C49" s="6">
        <v>77</v>
      </c>
      <c r="D49" s="7">
        <v>47</v>
      </c>
      <c r="E49" s="8"/>
    </row>
    <row r="50" s="1" customFormat="1" ht="18" customHeight="1" spans="1:5">
      <c r="A50" s="5" t="str">
        <f>"方宝婷"</f>
        <v>方宝婷</v>
      </c>
      <c r="B50" s="5" t="str">
        <f>"10101012510"</f>
        <v>10101012510</v>
      </c>
      <c r="C50" s="6">
        <v>77</v>
      </c>
      <c r="D50" s="7">
        <v>48</v>
      </c>
      <c r="E50" s="8"/>
    </row>
    <row r="51" s="1" customFormat="1" ht="18" customHeight="1" spans="1:5">
      <c r="A51" s="5" t="str">
        <f>"文俏茜"</f>
        <v>文俏茜</v>
      </c>
      <c r="B51" s="5" t="str">
        <f>"10101012829"</f>
        <v>10101012829</v>
      </c>
      <c r="C51" s="6">
        <v>77</v>
      </c>
      <c r="D51" s="7">
        <v>49</v>
      </c>
      <c r="E51" s="8"/>
    </row>
    <row r="52" s="1" customFormat="1" ht="18" customHeight="1" spans="1:5">
      <c r="A52" s="5" t="str">
        <f>"林婷"</f>
        <v>林婷</v>
      </c>
      <c r="B52" s="5" t="str">
        <f>"10101013028"</f>
        <v>10101013028</v>
      </c>
      <c r="C52" s="6">
        <v>77</v>
      </c>
      <c r="D52" s="7">
        <v>50</v>
      </c>
      <c r="E52" s="8" t="s">
        <v>9</v>
      </c>
    </row>
    <row r="53" s="1" customFormat="1" ht="18" customHeight="1" spans="1:5">
      <c r="A53" s="5" t="str">
        <f>"吴小娟"</f>
        <v>吴小娟</v>
      </c>
      <c r="B53" s="5" t="str">
        <f>"10101013030"</f>
        <v>10101013030</v>
      </c>
      <c r="C53" s="6">
        <v>77</v>
      </c>
      <c r="D53" s="7">
        <v>51</v>
      </c>
      <c r="E53" s="8"/>
    </row>
    <row r="54" s="1" customFormat="1" ht="18" customHeight="1" spans="1:5">
      <c r="A54" s="5" t="str">
        <f>"杨泽娇"</f>
        <v>杨泽娇</v>
      </c>
      <c r="B54" s="5" t="str">
        <f>"10101013403"</f>
        <v>10101013403</v>
      </c>
      <c r="C54" s="6">
        <v>77</v>
      </c>
      <c r="D54" s="7">
        <v>52</v>
      </c>
      <c r="E54" s="8"/>
    </row>
    <row r="55" s="1" customFormat="1" ht="18" customHeight="1" spans="1:5">
      <c r="A55" s="5" t="str">
        <f>"文开梨"</f>
        <v>文开梨</v>
      </c>
      <c r="B55" s="5" t="str">
        <f>"10101014211"</f>
        <v>10101014211</v>
      </c>
      <c r="C55" s="6">
        <v>77</v>
      </c>
      <c r="D55" s="7">
        <v>53</v>
      </c>
      <c r="E55" s="8"/>
    </row>
    <row r="56" s="1" customFormat="1" ht="18" customHeight="1" spans="1:5">
      <c r="A56" s="5" t="str">
        <f>"陈华君"</f>
        <v>陈华君</v>
      </c>
      <c r="B56" s="5" t="str">
        <f>"10101014216"</f>
        <v>10101014216</v>
      </c>
      <c r="C56" s="6">
        <v>77</v>
      </c>
      <c r="D56" s="7">
        <v>54</v>
      </c>
      <c r="E56" s="8"/>
    </row>
    <row r="57" s="1" customFormat="1" ht="18" customHeight="1" spans="1:5">
      <c r="A57" s="5" t="str">
        <f>"王明丽"</f>
        <v>王明丽</v>
      </c>
      <c r="B57" s="5" t="str">
        <f>"10101014218"</f>
        <v>10101014218</v>
      </c>
      <c r="C57" s="6">
        <v>77</v>
      </c>
      <c r="D57" s="7">
        <v>55</v>
      </c>
      <c r="E57" s="8"/>
    </row>
    <row r="58" s="1" customFormat="1" ht="18" customHeight="1" spans="1:5">
      <c r="A58" s="5" t="str">
        <f>"唐于凤"</f>
        <v>唐于凤</v>
      </c>
      <c r="B58" s="5" t="str">
        <f>"10101014415"</f>
        <v>10101014415</v>
      </c>
      <c r="C58" s="6">
        <v>77</v>
      </c>
      <c r="D58" s="7">
        <v>56</v>
      </c>
      <c r="E58" s="8"/>
    </row>
    <row r="59" s="1" customFormat="1" ht="18" customHeight="1" spans="1:5">
      <c r="A59" s="5" t="str">
        <f>"赵美梅"</f>
        <v>赵美梅</v>
      </c>
      <c r="B59" s="5" t="str">
        <f>"10101014909"</f>
        <v>10101014909</v>
      </c>
      <c r="C59" s="9">
        <v>77</v>
      </c>
      <c r="D59" s="7">
        <v>57</v>
      </c>
      <c r="E59" s="8"/>
    </row>
    <row r="60" s="1" customFormat="1" ht="18" customHeight="1" spans="1:5">
      <c r="A60" s="5" t="str">
        <f>"张秋"</f>
        <v>张秋</v>
      </c>
      <c r="B60" s="5" t="str">
        <f>"10101015010"</f>
        <v>10101015010</v>
      </c>
      <c r="C60" s="6">
        <v>77</v>
      </c>
      <c r="D60" s="7">
        <v>58</v>
      </c>
      <c r="E60" s="8"/>
    </row>
    <row r="61" s="1" customFormat="1" ht="18" customHeight="1" spans="1:5">
      <c r="A61" s="5" t="str">
        <f>"符文玉"</f>
        <v>符文玉</v>
      </c>
      <c r="B61" s="5" t="str">
        <f>"10101015114"</f>
        <v>10101015114</v>
      </c>
      <c r="C61" s="6">
        <v>77</v>
      </c>
      <c r="D61" s="7">
        <v>59</v>
      </c>
      <c r="E61" s="8"/>
    </row>
    <row r="62" s="1" customFormat="1" ht="18" customHeight="1" spans="1:5">
      <c r="A62" s="5" t="str">
        <f>"柳春凤"</f>
        <v>柳春凤</v>
      </c>
      <c r="B62" s="5" t="str">
        <f>"10101015428"</f>
        <v>10101015428</v>
      </c>
      <c r="C62" s="6">
        <v>77</v>
      </c>
      <c r="D62" s="7">
        <v>60</v>
      </c>
      <c r="E62" s="8"/>
    </row>
    <row r="63" s="1" customFormat="1" ht="18" customHeight="1" spans="1:5">
      <c r="A63" s="5" t="str">
        <f>"徐小燕"</f>
        <v>徐小燕</v>
      </c>
      <c r="B63" s="5" t="str">
        <f>"10101012228"</f>
        <v>10101012228</v>
      </c>
      <c r="C63" s="6">
        <v>76</v>
      </c>
      <c r="D63" s="7">
        <v>61</v>
      </c>
      <c r="E63" s="8"/>
    </row>
    <row r="64" s="1" customFormat="1" ht="18" customHeight="1" spans="1:5">
      <c r="A64" s="5" t="str">
        <f>"罗崇霞"</f>
        <v>罗崇霞</v>
      </c>
      <c r="B64" s="5" t="str">
        <f>"10101012518"</f>
        <v>10101012518</v>
      </c>
      <c r="C64" s="6">
        <v>76</v>
      </c>
      <c r="D64" s="7">
        <v>62</v>
      </c>
      <c r="E64" s="8"/>
    </row>
    <row r="65" s="1" customFormat="1" ht="18" customHeight="1" spans="1:5">
      <c r="A65" s="5" t="str">
        <f>"罗少平"</f>
        <v>罗少平</v>
      </c>
      <c r="B65" s="5" t="str">
        <f>"10101012711"</f>
        <v>10101012711</v>
      </c>
      <c r="C65" s="6">
        <v>76</v>
      </c>
      <c r="D65" s="7">
        <v>63</v>
      </c>
      <c r="E65" s="8"/>
    </row>
    <row r="66" s="1" customFormat="1" ht="18" customHeight="1" spans="1:5">
      <c r="A66" s="5" t="str">
        <f>"殷俊丽"</f>
        <v>殷俊丽</v>
      </c>
      <c r="B66" s="5" t="str">
        <f>"10101012727"</f>
        <v>10101012727</v>
      </c>
      <c r="C66" s="6">
        <v>76</v>
      </c>
      <c r="D66" s="7">
        <v>64</v>
      </c>
      <c r="E66" s="8"/>
    </row>
    <row r="67" s="1" customFormat="1" ht="18" customHeight="1" spans="1:5">
      <c r="A67" s="5" t="str">
        <f>"朱霞"</f>
        <v>朱霞</v>
      </c>
      <c r="B67" s="5" t="str">
        <f>"10101012811"</f>
        <v>10101012811</v>
      </c>
      <c r="C67" s="6">
        <v>76</v>
      </c>
      <c r="D67" s="7">
        <v>65</v>
      </c>
      <c r="E67" s="8"/>
    </row>
    <row r="68" s="1" customFormat="1" ht="18" customHeight="1" spans="1:5">
      <c r="A68" s="5" t="str">
        <f>"林婷"</f>
        <v>林婷</v>
      </c>
      <c r="B68" s="5" t="str">
        <f>"10101013513"</f>
        <v>10101013513</v>
      </c>
      <c r="C68" s="6">
        <v>76</v>
      </c>
      <c r="D68" s="7">
        <v>66</v>
      </c>
      <c r="E68" s="8" t="s">
        <v>10</v>
      </c>
    </row>
    <row r="69" s="1" customFormat="1" ht="18" customHeight="1" spans="1:5">
      <c r="A69" s="5" t="str">
        <f>"陈天美"</f>
        <v>陈天美</v>
      </c>
      <c r="B69" s="5" t="str">
        <f>"10101013528"</f>
        <v>10101013528</v>
      </c>
      <c r="C69" s="9">
        <v>76</v>
      </c>
      <c r="D69" s="7">
        <v>67</v>
      </c>
      <c r="E69" s="8"/>
    </row>
    <row r="70" s="1" customFormat="1" ht="18" customHeight="1" spans="1:5">
      <c r="A70" s="5" t="str">
        <f>"徐梦卿"</f>
        <v>徐梦卿</v>
      </c>
      <c r="B70" s="5" t="str">
        <f>"10101014104"</f>
        <v>10101014104</v>
      </c>
      <c r="C70" s="6">
        <v>76</v>
      </c>
      <c r="D70" s="7">
        <v>68</v>
      </c>
      <c r="E70" s="8"/>
    </row>
    <row r="71" s="1" customFormat="1" ht="18" customHeight="1" spans="1:5">
      <c r="A71" s="5" t="str">
        <f>"陈丽曼"</f>
        <v>陈丽曼</v>
      </c>
      <c r="B71" s="5" t="str">
        <f>"10101014206"</f>
        <v>10101014206</v>
      </c>
      <c r="C71" s="6">
        <v>76</v>
      </c>
      <c r="D71" s="7">
        <v>69</v>
      </c>
      <c r="E71" s="8"/>
    </row>
    <row r="72" s="1" customFormat="1" ht="18" customHeight="1" spans="1:5">
      <c r="A72" s="5" t="str">
        <f>"文青梅"</f>
        <v>文青梅</v>
      </c>
      <c r="B72" s="5" t="str">
        <f>"10101014308"</f>
        <v>10101014308</v>
      </c>
      <c r="C72" s="6">
        <v>76</v>
      </c>
      <c r="D72" s="7">
        <v>70</v>
      </c>
      <c r="E72" s="8"/>
    </row>
    <row r="73" s="1" customFormat="1" ht="18" customHeight="1" spans="1:5">
      <c r="A73" s="5" t="str">
        <f>"符中琪"</f>
        <v>符中琪</v>
      </c>
      <c r="B73" s="5" t="str">
        <f>"10101014524"</f>
        <v>10101014524</v>
      </c>
      <c r="C73" s="6">
        <v>76</v>
      </c>
      <c r="D73" s="7">
        <v>71</v>
      </c>
      <c r="E73" s="8"/>
    </row>
    <row r="74" s="1" customFormat="1" ht="18" customHeight="1" spans="1:5">
      <c r="A74" s="5" t="str">
        <f>"文姜花"</f>
        <v>文姜花</v>
      </c>
      <c r="B74" s="5" t="str">
        <f>"10101014810"</f>
        <v>10101014810</v>
      </c>
      <c r="C74" s="6">
        <v>76</v>
      </c>
      <c r="D74" s="7">
        <v>72</v>
      </c>
      <c r="E74" s="8"/>
    </row>
    <row r="75" s="1" customFormat="1" ht="18" customHeight="1" spans="1:5">
      <c r="A75" s="5" t="str">
        <f>"王隆燕"</f>
        <v>王隆燕</v>
      </c>
      <c r="B75" s="5" t="str">
        <f>"10101014901"</f>
        <v>10101014901</v>
      </c>
      <c r="C75" s="6">
        <v>76</v>
      </c>
      <c r="D75" s="7">
        <v>73</v>
      </c>
      <c r="E75" s="8"/>
    </row>
    <row r="76" s="1" customFormat="1" ht="18" customHeight="1" spans="1:5">
      <c r="A76" s="5" t="str">
        <f>"陈琴妹"</f>
        <v>陈琴妹</v>
      </c>
      <c r="B76" s="5" t="str">
        <f>"10101015018"</f>
        <v>10101015018</v>
      </c>
      <c r="C76" s="6">
        <v>76</v>
      </c>
      <c r="D76" s="7">
        <v>74</v>
      </c>
      <c r="E76" s="8"/>
    </row>
    <row r="77" s="1" customFormat="1" ht="18" customHeight="1" spans="1:5">
      <c r="A77" s="5" t="str">
        <f>"黄丽倩"</f>
        <v>黄丽倩</v>
      </c>
      <c r="B77" s="5" t="str">
        <f>"10101012110"</f>
        <v>10101012110</v>
      </c>
      <c r="C77" s="6">
        <v>75</v>
      </c>
      <c r="D77" s="7">
        <v>75</v>
      </c>
      <c r="E77" s="8"/>
    </row>
    <row r="78" s="1" customFormat="1" ht="18" customHeight="1" spans="1:5">
      <c r="A78" s="5" t="str">
        <f>"范萍云"</f>
        <v>范萍云</v>
      </c>
      <c r="B78" s="5" t="str">
        <f>"10101012118"</f>
        <v>10101012118</v>
      </c>
      <c r="C78" s="6">
        <v>75</v>
      </c>
      <c r="D78" s="7">
        <v>76</v>
      </c>
      <c r="E78" s="8"/>
    </row>
    <row r="79" s="1" customFormat="1" ht="18" customHeight="1" spans="1:5">
      <c r="A79" s="5" t="str">
        <f>"卞勤燕"</f>
        <v>卞勤燕</v>
      </c>
      <c r="B79" s="5" t="str">
        <f>"10101012304"</f>
        <v>10101012304</v>
      </c>
      <c r="C79" s="6">
        <v>75</v>
      </c>
      <c r="D79" s="7">
        <v>77</v>
      </c>
      <c r="E79" s="8"/>
    </row>
    <row r="80" s="1" customFormat="1" ht="18" customHeight="1" spans="1:5">
      <c r="A80" s="5" t="str">
        <f>"苏婷"</f>
        <v>苏婷</v>
      </c>
      <c r="B80" s="5" t="str">
        <f>"10101012908"</f>
        <v>10101012908</v>
      </c>
      <c r="C80" s="6">
        <v>75</v>
      </c>
      <c r="D80" s="7">
        <v>78</v>
      </c>
      <c r="E80" s="8"/>
    </row>
    <row r="81" s="1" customFormat="1" ht="18" customHeight="1" spans="1:5">
      <c r="A81" s="5" t="str">
        <f>"王丽转"</f>
        <v>王丽转</v>
      </c>
      <c r="B81" s="5" t="str">
        <f>"10101013010"</f>
        <v>10101013010</v>
      </c>
      <c r="C81" s="6">
        <v>75</v>
      </c>
      <c r="D81" s="7">
        <v>79</v>
      </c>
      <c r="E81" s="8"/>
    </row>
    <row r="82" s="1" customFormat="1" ht="18" customHeight="1" spans="1:5">
      <c r="A82" s="5" t="str">
        <f>"符梅乖"</f>
        <v>符梅乖</v>
      </c>
      <c r="B82" s="5" t="str">
        <f>"10101013111"</f>
        <v>10101013111</v>
      </c>
      <c r="C82" s="6">
        <v>75</v>
      </c>
      <c r="D82" s="7">
        <v>80</v>
      </c>
      <c r="E82" s="8"/>
    </row>
    <row r="83" s="1" customFormat="1" ht="18" customHeight="1" spans="1:5">
      <c r="A83" s="5" t="str">
        <f>"郭宏伶"</f>
        <v>郭宏伶</v>
      </c>
      <c r="B83" s="5" t="str">
        <f>"10101013127"</f>
        <v>10101013127</v>
      </c>
      <c r="C83" s="6">
        <v>75</v>
      </c>
      <c r="D83" s="7">
        <v>81</v>
      </c>
      <c r="E83" s="8"/>
    </row>
    <row r="84" s="1" customFormat="1" ht="18" customHeight="1" spans="1:5">
      <c r="A84" s="5" t="str">
        <f>"周小良"</f>
        <v>周小良</v>
      </c>
      <c r="B84" s="5" t="str">
        <f>"10101013402"</f>
        <v>10101013402</v>
      </c>
      <c r="C84" s="6">
        <v>75</v>
      </c>
      <c r="D84" s="7">
        <v>82</v>
      </c>
      <c r="E84" s="8"/>
    </row>
    <row r="85" s="1" customFormat="1" ht="18" customHeight="1" spans="1:5">
      <c r="A85" s="5" t="str">
        <f>"符英饶"</f>
        <v>符英饶</v>
      </c>
      <c r="B85" s="5" t="str">
        <f>"10101013601"</f>
        <v>10101013601</v>
      </c>
      <c r="C85" s="6">
        <v>75</v>
      </c>
      <c r="D85" s="7">
        <v>83</v>
      </c>
      <c r="E85" s="8"/>
    </row>
    <row r="86" s="1" customFormat="1" ht="18" customHeight="1" spans="1:5">
      <c r="A86" s="5" t="str">
        <f>"符海珍"</f>
        <v>符海珍</v>
      </c>
      <c r="B86" s="5" t="str">
        <f>"10101013612"</f>
        <v>10101013612</v>
      </c>
      <c r="C86" s="6">
        <v>75</v>
      </c>
      <c r="D86" s="7">
        <v>84</v>
      </c>
      <c r="E86" s="8"/>
    </row>
    <row r="87" s="1" customFormat="1" ht="18" customHeight="1" spans="1:5">
      <c r="A87" s="5" t="str">
        <f>"王清"</f>
        <v>王清</v>
      </c>
      <c r="B87" s="5" t="str">
        <f>"10101014001"</f>
        <v>10101014001</v>
      </c>
      <c r="C87" s="6">
        <v>75</v>
      </c>
      <c r="D87" s="7">
        <v>85</v>
      </c>
      <c r="E87" s="8"/>
    </row>
    <row r="88" s="1" customFormat="1" ht="18" customHeight="1" spans="1:5">
      <c r="A88" s="5" t="str">
        <f>"徐春锦"</f>
        <v>徐春锦</v>
      </c>
      <c r="B88" s="5" t="str">
        <f>"10101014011"</f>
        <v>10101014011</v>
      </c>
      <c r="C88" s="6">
        <v>75</v>
      </c>
      <c r="D88" s="7">
        <v>86</v>
      </c>
      <c r="E88" s="8"/>
    </row>
    <row r="89" s="1" customFormat="1" ht="18" customHeight="1" spans="1:5">
      <c r="A89" s="5" t="str">
        <f>"符芸"</f>
        <v>符芸</v>
      </c>
      <c r="B89" s="5" t="str">
        <f>"10101014119"</f>
        <v>10101014119</v>
      </c>
      <c r="C89" s="6">
        <v>75</v>
      </c>
      <c r="D89" s="7">
        <v>87</v>
      </c>
      <c r="E89" s="8"/>
    </row>
    <row r="90" s="1" customFormat="1" ht="18" customHeight="1" spans="1:5">
      <c r="A90" s="5" t="str">
        <f>"符金杰"</f>
        <v>符金杰</v>
      </c>
      <c r="B90" s="5" t="str">
        <f>"10101014227"</f>
        <v>10101014227</v>
      </c>
      <c r="C90" s="6">
        <v>75</v>
      </c>
      <c r="D90" s="7">
        <v>88</v>
      </c>
      <c r="E90" s="8"/>
    </row>
    <row r="91" s="1" customFormat="1" ht="18" customHeight="1" spans="1:5">
      <c r="A91" s="5" t="str">
        <f>"邢丽娟"</f>
        <v>邢丽娟</v>
      </c>
      <c r="B91" s="5" t="str">
        <f>"10101014309"</f>
        <v>10101014309</v>
      </c>
      <c r="C91" s="6">
        <v>75</v>
      </c>
      <c r="D91" s="7">
        <v>89</v>
      </c>
      <c r="E91" s="8"/>
    </row>
    <row r="92" s="1" customFormat="1" ht="18" customHeight="1" spans="1:5">
      <c r="A92" s="5" t="str">
        <f>"苏英会"</f>
        <v>苏英会</v>
      </c>
      <c r="B92" s="5" t="str">
        <f>"10101014324"</f>
        <v>10101014324</v>
      </c>
      <c r="C92" s="6">
        <v>75</v>
      </c>
      <c r="D92" s="7">
        <v>90</v>
      </c>
      <c r="E92" s="8"/>
    </row>
    <row r="93" s="1" customFormat="1" ht="18" customHeight="1" spans="1:5">
      <c r="A93" s="5" t="str">
        <f>"秦青"</f>
        <v>秦青</v>
      </c>
      <c r="B93" s="5" t="str">
        <f>"10101014804"</f>
        <v>10101014804</v>
      </c>
      <c r="C93" s="6">
        <v>75</v>
      </c>
      <c r="D93" s="7">
        <v>91</v>
      </c>
      <c r="E93" s="8"/>
    </row>
    <row r="94" s="1" customFormat="1" ht="18" customHeight="1" spans="1:5">
      <c r="A94" s="5" t="str">
        <f>"曾维维"</f>
        <v>曾维维</v>
      </c>
      <c r="B94" s="5" t="str">
        <f>"10101014816"</f>
        <v>10101014816</v>
      </c>
      <c r="C94" s="6">
        <v>75</v>
      </c>
      <c r="D94" s="7">
        <v>92</v>
      </c>
      <c r="E94" s="8"/>
    </row>
    <row r="95" s="1" customFormat="1" ht="18" customHeight="1" spans="1:5">
      <c r="A95" s="5" t="str">
        <f>"陈迎星"</f>
        <v>陈迎星</v>
      </c>
      <c r="B95" s="5" t="str">
        <f>"10101015013"</f>
        <v>10101015013</v>
      </c>
      <c r="C95" s="6">
        <v>75</v>
      </c>
      <c r="D95" s="7">
        <v>93</v>
      </c>
      <c r="E95" s="8"/>
    </row>
    <row r="96" s="1" customFormat="1" ht="18" customHeight="1" spans="1:5">
      <c r="A96" s="5" t="str">
        <f>"王远敏"</f>
        <v>王远敏</v>
      </c>
      <c r="B96" s="5" t="str">
        <f>"10101012506"</f>
        <v>10101012506</v>
      </c>
      <c r="C96" s="6">
        <v>75</v>
      </c>
      <c r="D96" s="7">
        <v>94</v>
      </c>
      <c r="E96" s="8"/>
    </row>
    <row r="97" s="1" customFormat="1" ht="18" customHeight="1" spans="1:5">
      <c r="A97" s="5" t="str">
        <f>"赵开晓"</f>
        <v>赵开晓</v>
      </c>
      <c r="B97" s="5" t="str">
        <f>"10101012111"</f>
        <v>10101012111</v>
      </c>
      <c r="C97" s="6">
        <v>74</v>
      </c>
      <c r="D97" s="7">
        <v>95</v>
      </c>
      <c r="E97" s="8"/>
    </row>
    <row r="98" s="1" customFormat="1" ht="18" customHeight="1" spans="1:5">
      <c r="A98" s="5" t="str">
        <f>"高英"</f>
        <v>高英</v>
      </c>
      <c r="B98" s="5" t="str">
        <f>"10101012218"</f>
        <v>10101012218</v>
      </c>
      <c r="C98" s="6">
        <v>74</v>
      </c>
      <c r="D98" s="7">
        <v>96</v>
      </c>
      <c r="E98" s="8"/>
    </row>
    <row r="99" s="1" customFormat="1" ht="18" customHeight="1" spans="1:5">
      <c r="A99" s="5" t="str">
        <f>"朱美兰"</f>
        <v>朱美兰</v>
      </c>
      <c r="B99" s="5" t="str">
        <f>"10101012230"</f>
        <v>10101012230</v>
      </c>
      <c r="C99" s="6">
        <v>74</v>
      </c>
      <c r="D99" s="7">
        <v>97</v>
      </c>
      <c r="E99" s="8"/>
    </row>
    <row r="100" s="1" customFormat="1" ht="18" customHeight="1" spans="1:5">
      <c r="A100" s="5" t="str">
        <f>"王妹施"</f>
        <v>王妹施</v>
      </c>
      <c r="B100" s="5" t="str">
        <f>"10101013003"</f>
        <v>10101013003</v>
      </c>
      <c r="C100" s="6">
        <v>74</v>
      </c>
      <c r="D100" s="7">
        <v>98</v>
      </c>
      <c r="E100" s="8"/>
    </row>
    <row r="101" s="1" customFormat="1" ht="18" customHeight="1" spans="1:5">
      <c r="A101" s="5" t="str">
        <f>"麦玉梅"</f>
        <v>麦玉梅</v>
      </c>
      <c r="B101" s="5" t="str">
        <f>"10101013027"</f>
        <v>10101013027</v>
      </c>
      <c r="C101" s="6">
        <v>74</v>
      </c>
      <c r="D101" s="7">
        <v>99</v>
      </c>
      <c r="E101" s="8"/>
    </row>
    <row r="102" s="1" customFormat="1" ht="18" customHeight="1" spans="1:5">
      <c r="A102" s="5" t="str">
        <f>"文萍"</f>
        <v>文萍</v>
      </c>
      <c r="B102" s="5" t="str">
        <f>"10101013411"</f>
        <v>10101013411</v>
      </c>
      <c r="C102" s="6">
        <v>74</v>
      </c>
      <c r="D102" s="7">
        <v>100</v>
      </c>
      <c r="E102" s="8"/>
    </row>
    <row r="103" s="1" customFormat="1" ht="18" customHeight="1" spans="1:5">
      <c r="A103" s="5" t="str">
        <f>"马脆英"</f>
        <v>马脆英</v>
      </c>
      <c r="B103" s="5" t="str">
        <f>"10101013619"</f>
        <v>10101013619</v>
      </c>
      <c r="C103" s="6">
        <v>74</v>
      </c>
      <c r="D103" s="7">
        <v>101</v>
      </c>
      <c r="E103" s="8"/>
    </row>
    <row r="104" s="1" customFormat="1" ht="18" customHeight="1" spans="1:5">
      <c r="A104" s="5" t="str">
        <f>"符兴燕"</f>
        <v>符兴燕</v>
      </c>
      <c r="B104" s="5" t="str">
        <f>"10101013629"</f>
        <v>10101013629</v>
      </c>
      <c r="C104" s="6">
        <v>74</v>
      </c>
      <c r="D104" s="7">
        <v>102</v>
      </c>
      <c r="E104" s="8"/>
    </row>
    <row r="105" s="1" customFormat="1" ht="18" customHeight="1" spans="1:5">
      <c r="A105" s="5" t="str">
        <f>"许青丹"</f>
        <v>许青丹</v>
      </c>
      <c r="B105" s="5" t="str">
        <f>"10101013704"</f>
        <v>10101013704</v>
      </c>
      <c r="C105" s="6">
        <v>74</v>
      </c>
      <c r="D105" s="7">
        <v>103</v>
      </c>
      <c r="E105" s="8"/>
    </row>
    <row r="106" s="1" customFormat="1" ht="18" customHeight="1" spans="1:5">
      <c r="A106" s="5" t="str">
        <f>"陈修娓"</f>
        <v>陈修娓</v>
      </c>
      <c r="B106" s="5" t="str">
        <f>"10101013720"</f>
        <v>10101013720</v>
      </c>
      <c r="C106" s="6">
        <v>74</v>
      </c>
      <c r="D106" s="7">
        <v>104</v>
      </c>
      <c r="E106" s="8"/>
    </row>
    <row r="107" s="1" customFormat="1" ht="18" customHeight="1" spans="1:5">
      <c r="A107" s="5" t="str">
        <f>"赵艳芳"</f>
        <v>赵艳芳</v>
      </c>
      <c r="B107" s="5" t="str">
        <f>"10101013821"</f>
        <v>10101013821</v>
      </c>
      <c r="C107" s="6">
        <v>74</v>
      </c>
      <c r="D107" s="7">
        <v>105</v>
      </c>
      <c r="E107" s="8"/>
    </row>
    <row r="108" s="1" customFormat="1" ht="18" customHeight="1" spans="1:5">
      <c r="A108" s="5" t="str">
        <f>"符艳"</f>
        <v>符艳</v>
      </c>
      <c r="B108" s="5" t="str">
        <f>"10101013822"</f>
        <v>10101013822</v>
      </c>
      <c r="C108" s="6">
        <v>74</v>
      </c>
      <c r="D108" s="7">
        <v>106</v>
      </c>
      <c r="E108" s="8"/>
    </row>
    <row r="109" s="1" customFormat="1" ht="18" customHeight="1" spans="1:5">
      <c r="A109" s="5" t="str">
        <f>"张正丽"</f>
        <v>张正丽</v>
      </c>
      <c r="B109" s="5" t="str">
        <f>"10101014021"</f>
        <v>10101014021</v>
      </c>
      <c r="C109" s="6">
        <v>74</v>
      </c>
      <c r="D109" s="7">
        <v>107</v>
      </c>
      <c r="E109" s="8" t="s">
        <v>11</v>
      </c>
    </row>
    <row r="110" s="1" customFormat="1" ht="18" customHeight="1" spans="1:5">
      <c r="A110" s="5" t="str">
        <f>"刘晶晶"</f>
        <v>刘晶晶</v>
      </c>
      <c r="B110" s="5" t="str">
        <f>"10101014302"</f>
        <v>10101014302</v>
      </c>
      <c r="C110" s="6">
        <v>74</v>
      </c>
      <c r="D110" s="7">
        <v>108</v>
      </c>
      <c r="E110" s="8"/>
    </row>
    <row r="111" s="1" customFormat="1" ht="18" customHeight="1" spans="1:5">
      <c r="A111" s="5" t="str">
        <f>"赵开静"</f>
        <v>赵开静</v>
      </c>
      <c r="B111" s="5" t="str">
        <f>"10101014414"</f>
        <v>10101014414</v>
      </c>
      <c r="C111" s="6">
        <v>74</v>
      </c>
      <c r="D111" s="7">
        <v>109</v>
      </c>
      <c r="E111" s="8"/>
    </row>
    <row r="112" s="1" customFormat="1" ht="18" customHeight="1" spans="1:5">
      <c r="A112" s="5" t="str">
        <f>"李才燕"</f>
        <v>李才燕</v>
      </c>
      <c r="B112" s="5" t="str">
        <f>"10101014513"</f>
        <v>10101014513</v>
      </c>
      <c r="C112" s="6">
        <v>74</v>
      </c>
      <c r="D112" s="7">
        <v>110</v>
      </c>
      <c r="E112" s="8"/>
    </row>
    <row r="113" s="1" customFormat="1" ht="18" customHeight="1" spans="1:5">
      <c r="A113" s="5" t="str">
        <f>"文晓芳"</f>
        <v>文晓芳</v>
      </c>
      <c r="B113" s="5" t="str">
        <f>"10101014705"</f>
        <v>10101014705</v>
      </c>
      <c r="C113" s="6">
        <v>74</v>
      </c>
      <c r="D113" s="7">
        <v>111</v>
      </c>
      <c r="E113" s="8"/>
    </row>
    <row r="114" s="1" customFormat="1" ht="18" customHeight="1" spans="1:5">
      <c r="A114" s="5" t="str">
        <f>"庄言琪"</f>
        <v>庄言琪</v>
      </c>
      <c r="B114" s="5" t="str">
        <f>"10101014806"</f>
        <v>10101014806</v>
      </c>
      <c r="C114" s="6">
        <v>74</v>
      </c>
      <c r="D114" s="7">
        <v>112</v>
      </c>
      <c r="E114" s="8"/>
    </row>
    <row r="115" s="1" customFormat="1" ht="18" customHeight="1" spans="1:5">
      <c r="A115" s="5" t="str">
        <f>"文来招"</f>
        <v>文来招</v>
      </c>
      <c r="B115" s="5" t="str">
        <f>"10101014905"</f>
        <v>10101014905</v>
      </c>
      <c r="C115" s="6">
        <v>74</v>
      </c>
      <c r="D115" s="7">
        <v>113</v>
      </c>
      <c r="E115" s="8"/>
    </row>
    <row r="116" s="1" customFormat="1" ht="18" customHeight="1" spans="1:5">
      <c r="A116" s="5" t="str">
        <f>"汤珍丽"</f>
        <v>汤珍丽</v>
      </c>
      <c r="B116" s="5" t="str">
        <f>"10101015227"</f>
        <v>10101015227</v>
      </c>
      <c r="C116" s="6">
        <v>74</v>
      </c>
      <c r="D116" s="7">
        <v>114</v>
      </c>
      <c r="E116" s="8"/>
    </row>
    <row r="117" s="1" customFormat="1" ht="18" customHeight="1" spans="1:5">
      <c r="A117" s="5" t="str">
        <f>"翁灵"</f>
        <v>翁灵</v>
      </c>
      <c r="B117" s="5" t="str">
        <f>"10101012119"</f>
        <v>10101012119</v>
      </c>
      <c r="C117" s="6">
        <v>73</v>
      </c>
      <c r="D117" s="7">
        <v>115</v>
      </c>
      <c r="E117" s="8"/>
    </row>
    <row r="118" s="1" customFormat="1" ht="18" customHeight="1" spans="1:5">
      <c r="A118" s="5" t="str">
        <f>"赵正婷"</f>
        <v>赵正婷</v>
      </c>
      <c r="B118" s="5" t="str">
        <f>"10101012406"</f>
        <v>10101012406</v>
      </c>
      <c r="C118" s="6">
        <v>73</v>
      </c>
      <c r="D118" s="7">
        <v>116</v>
      </c>
      <c r="E118" s="8"/>
    </row>
    <row r="119" s="1" customFormat="1" ht="18" customHeight="1" spans="1:5">
      <c r="A119" s="5" t="str">
        <f>"黄燕平"</f>
        <v>黄燕平</v>
      </c>
      <c r="B119" s="5" t="str">
        <f>"10101012408"</f>
        <v>10101012408</v>
      </c>
      <c r="C119" s="6">
        <v>73</v>
      </c>
      <c r="D119" s="7">
        <v>117</v>
      </c>
      <c r="E119" s="8"/>
    </row>
    <row r="120" s="1" customFormat="1" ht="18" customHeight="1" spans="1:5">
      <c r="A120" s="5" t="str">
        <f>"庞蓉"</f>
        <v>庞蓉</v>
      </c>
      <c r="B120" s="5" t="str">
        <f>"10101012504"</f>
        <v>10101012504</v>
      </c>
      <c r="C120" s="6">
        <v>73</v>
      </c>
      <c r="D120" s="7">
        <v>118</v>
      </c>
      <c r="E120" s="8"/>
    </row>
    <row r="121" s="1" customFormat="1" ht="18" customHeight="1" spans="1:5">
      <c r="A121" s="5" t="str">
        <f>"敦教瑶"</f>
        <v>敦教瑶</v>
      </c>
      <c r="B121" s="5" t="str">
        <f>"10101012626"</f>
        <v>10101012626</v>
      </c>
      <c r="C121" s="6">
        <v>73</v>
      </c>
      <c r="D121" s="7">
        <v>119</v>
      </c>
      <c r="E121" s="8"/>
    </row>
    <row r="122" s="1" customFormat="1" ht="18" customHeight="1" spans="1:5">
      <c r="A122" s="5" t="str">
        <f>"林朝苗"</f>
        <v>林朝苗</v>
      </c>
      <c r="B122" s="5" t="str">
        <f>"10101012701"</f>
        <v>10101012701</v>
      </c>
      <c r="C122" s="6">
        <v>73</v>
      </c>
      <c r="D122" s="7">
        <v>120</v>
      </c>
      <c r="E122" s="8"/>
    </row>
    <row r="123" s="1" customFormat="1" ht="18" customHeight="1" spans="1:5">
      <c r="A123" s="5" t="str">
        <f>"陈玉翠"</f>
        <v>陈玉翠</v>
      </c>
      <c r="B123" s="5" t="str">
        <f>"10101013025"</f>
        <v>10101013025</v>
      </c>
      <c r="C123" s="6">
        <v>73</v>
      </c>
      <c r="D123" s="7">
        <v>121</v>
      </c>
      <c r="E123" s="8"/>
    </row>
    <row r="124" s="1" customFormat="1" ht="18" customHeight="1" spans="1:5">
      <c r="A124" s="5" t="str">
        <f>"唐万凤"</f>
        <v>唐万凤</v>
      </c>
      <c r="B124" s="5" t="str">
        <f>"10101013110"</f>
        <v>10101013110</v>
      </c>
      <c r="C124" s="6">
        <v>73</v>
      </c>
      <c r="D124" s="7">
        <v>122</v>
      </c>
      <c r="E124" s="8"/>
    </row>
    <row r="125" s="1" customFormat="1" ht="18" customHeight="1" spans="1:5">
      <c r="A125" s="5" t="str">
        <f>"吉琼俊"</f>
        <v>吉琼俊</v>
      </c>
      <c r="B125" s="5" t="str">
        <f>"10101013214"</f>
        <v>10101013214</v>
      </c>
      <c r="C125" s="6">
        <v>73</v>
      </c>
      <c r="D125" s="7">
        <v>123</v>
      </c>
      <c r="E125" s="8"/>
    </row>
    <row r="126" s="1" customFormat="1" ht="18" customHeight="1" spans="1:5">
      <c r="A126" s="5" t="str">
        <f>"陈明娇"</f>
        <v>陈明娇</v>
      </c>
      <c r="B126" s="5" t="str">
        <f>"10101013317"</f>
        <v>10101013317</v>
      </c>
      <c r="C126" s="6">
        <v>73</v>
      </c>
      <c r="D126" s="7">
        <v>124</v>
      </c>
      <c r="E126" s="8"/>
    </row>
    <row r="127" s="1" customFormat="1" ht="18" customHeight="1" spans="1:5">
      <c r="A127" s="5" t="str">
        <f>"王锡月"</f>
        <v>王锡月</v>
      </c>
      <c r="B127" s="5" t="str">
        <f>"10101013417"</f>
        <v>10101013417</v>
      </c>
      <c r="C127" s="6">
        <v>73</v>
      </c>
      <c r="D127" s="7">
        <v>125</v>
      </c>
      <c r="E127" s="8"/>
    </row>
    <row r="128" s="1" customFormat="1" ht="18" customHeight="1" spans="1:5">
      <c r="A128" s="5" t="str">
        <f>"骆琪琪 "</f>
        <v>骆琪琪 </v>
      </c>
      <c r="B128" s="5" t="str">
        <f>"10101013503"</f>
        <v>10101013503</v>
      </c>
      <c r="C128" s="6">
        <v>73</v>
      </c>
      <c r="D128" s="7">
        <v>126</v>
      </c>
      <c r="E128" s="8"/>
    </row>
    <row r="129" s="1" customFormat="1" ht="18" customHeight="1" spans="1:5">
      <c r="A129" s="5" t="str">
        <f>"张小倩"</f>
        <v>张小倩</v>
      </c>
      <c r="B129" s="5" t="str">
        <f>"10101013926"</f>
        <v>10101013926</v>
      </c>
      <c r="C129" s="6">
        <v>73</v>
      </c>
      <c r="D129" s="7">
        <v>127</v>
      </c>
      <c r="E129" s="8"/>
    </row>
    <row r="130" s="1" customFormat="1" ht="18" customHeight="1" spans="1:5">
      <c r="A130" s="5" t="str">
        <f>"吉海秀"</f>
        <v>吉海秀</v>
      </c>
      <c r="B130" s="5" t="str">
        <f>"10101014123"</f>
        <v>10101014123</v>
      </c>
      <c r="C130" s="6">
        <v>73</v>
      </c>
      <c r="D130" s="7">
        <v>128</v>
      </c>
      <c r="E130" s="8"/>
    </row>
    <row r="131" s="1" customFormat="1" ht="18" customHeight="1" spans="1:5">
      <c r="A131" s="5" t="str">
        <f>"林发霞"</f>
        <v>林发霞</v>
      </c>
      <c r="B131" s="5" t="str">
        <f>"10101014124"</f>
        <v>10101014124</v>
      </c>
      <c r="C131" s="6">
        <v>73</v>
      </c>
      <c r="D131" s="7">
        <v>129</v>
      </c>
      <c r="E131" s="8"/>
    </row>
    <row r="132" s="1" customFormat="1" ht="18" customHeight="1" spans="1:5">
      <c r="A132" s="5" t="str">
        <f>"符美妮"</f>
        <v>符美妮</v>
      </c>
      <c r="B132" s="5" t="str">
        <f>"10101014204"</f>
        <v>10101014204</v>
      </c>
      <c r="C132" s="6">
        <v>73</v>
      </c>
      <c r="D132" s="7">
        <v>130</v>
      </c>
      <c r="E132" s="8"/>
    </row>
    <row r="133" s="1" customFormat="1" ht="18" customHeight="1" spans="1:5">
      <c r="A133" s="5" t="str">
        <f>"符春凤"</f>
        <v>符春凤</v>
      </c>
      <c r="B133" s="5" t="str">
        <f>"10101014325"</f>
        <v>10101014325</v>
      </c>
      <c r="C133" s="6">
        <v>73</v>
      </c>
      <c r="D133" s="7">
        <v>131</v>
      </c>
      <c r="E133" s="8"/>
    </row>
    <row r="134" s="1" customFormat="1" ht="18" customHeight="1" spans="1:5">
      <c r="A134" s="5" t="str">
        <f>"范其月"</f>
        <v>范其月</v>
      </c>
      <c r="B134" s="5" t="str">
        <f>"10101014527"</f>
        <v>10101014527</v>
      </c>
      <c r="C134" s="6">
        <v>73</v>
      </c>
      <c r="D134" s="7">
        <v>132</v>
      </c>
      <c r="E134" s="8"/>
    </row>
    <row r="135" s="1" customFormat="1" ht="18" customHeight="1" spans="1:5">
      <c r="A135" s="5" t="str">
        <f>"张慧"</f>
        <v>张慧</v>
      </c>
      <c r="B135" s="5" t="str">
        <f>"10101014727"</f>
        <v>10101014727</v>
      </c>
      <c r="C135" s="6">
        <v>73</v>
      </c>
      <c r="D135" s="7">
        <v>133</v>
      </c>
      <c r="E135" s="8"/>
    </row>
    <row r="136" s="1" customFormat="1" ht="18" customHeight="1" spans="1:5">
      <c r="A136" s="5" t="str">
        <f>"蔡若莹"</f>
        <v>蔡若莹</v>
      </c>
      <c r="B136" s="5" t="str">
        <f>"10101014904"</f>
        <v>10101014904</v>
      </c>
      <c r="C136" s="6">
        <v>73</v>
      </c>
      <c r="D136" s="7">
        <v>134</v>
      </c>
      <c r="E136" s="8"/>
    </row>
    <row r="137" s="1" customFormat="1" ht="18" customHeight="1" spans="1:5">
      <c r="A137" s="5" t="str">
        <f>"王丽花"</f>
        <v>王丽花</v>
      </c>
      <c r="B137" s="5" t="str">
        <f>"10101015110"</f>
        <v>10101015110</v>
      </c>
      <c r="C137" s="6">
        <v>73</v>
      </c>
      <c r="D137" s="7">
        <v>135</v>
      </c>
      <c r="E137" s="8"/>
    </row>
    <row r="138" s="1" customFormat="1" ht="18" customHeight="1" spans="1:5">
      <c r="A138" s="5" t="str">
        <f>"符文霞"</f>
        <v>符文霞</v>
      </c>
      <c r="B138" s="5" t="str">
        <f>"10101015122"</f>
        <v>10101015122</v>
      </c>
      <c r="C138" s="6">
        <v>73</v>
      </c>
      <c r="D138" s="7">
        <v>136</v>
      </c>
      <c r="E138" s="8"/>
    </row>
    <row r="139" s="1" customFormat="1" ht="18" customHeight="1" spans="1:5">
      <c r="A139" s="5" t="str">
        <f>"苏良慧"</f>
        <v>苏良慧</v>
      </c>
      <c r="B139" s="5" t="str">
        <f>"10101015210"</f>
        <v>10101015210</v>
      </c>
      <c r="C139" s="6">
        <v>73</v>
      </c>
      <c r="D139" s="7">
        <v>137</v>
      </c>
      <c r="E139" s="8"/>
    </row>
    <row r="140" s="1" customFormat="1" ht="18" customHeight="1" spans="1:5">
      <c r="A140" s="5" t="str">
        <f>"苏玉鲜"</f>
        <v>苏玉鲜</v>
      </c>
      <c r="B140" s="5" t="str">
        <f>"10101015223"</f>
        <v>10101015223</v>
      </c>
      <c r="C140" s="6">
        <v>73</v>
      </c>
      <c r="D140" s="7">
        <v>138</v>
      </c>
      <c r="E140" s="8"/>
    </row>
    <row r="141" s="1" customFormat="1" ht="18" customHeight="1" spans="1:5">
      <c r="A141" s="5" t="str">
        <f>"周圆"</f>
        <v>周圆</v>
      </c>
      <c r="B141" s="5" t="str">
        <f>"10101015410"</f>
        <v>10101015410</v>
      </c>
      <c r="C141" s="6">
        <v>73</v>
      </c>
      <c r="D141" s="7">
        <v>139</v>
      </c>
      <c r="E141" s="8"/>
    </row>
    <row r="142" s="1" customFormat="1" ht="18" customHeight="1" spans="1:5">
      <c r="A142" s="5" t="str">
        <f>"符井凤"</f>
        <v>符井凤</v>
      </c>
      <c r="B142" s="5" t="str">
        <f>"10101012425"</f>
        <v>10101012425</v>
      </c>
      <c r="C142" s="6">
        <v>72</v>
      </c>
      <c r="D142" s="7">
        <v>140</v>
      </c>
      <c r="E142" s="8"/>
    </row>
    <row r="143" s="1" customFormat="1" ht="18" customHeight="1" spans="1:5">
      <c r="A143" s="5" t="str">
        <f>"李敏"</f>
        <v>李敏</v>
      </c>
      <c r="B143" s="5" t="str">
        <f>"10101012710"</f>
        <v>10101012710</v>
      </c>
      <c r="C143" s="6">
        <v>72</v>
      </c>
      <c r="D143" s="7">
        <v>141</v>
      </c>
      <c r="E143" s="8"/>
    </row>
    <row r="144" s="1" customFormat="1" ht="18" customHeight="1" spans="1:5">
      <c r="A144" s="5" t="str">
        <f>"张美珍"</f>
        <v>张美珍</v>
      </c>
      <c r="B144" s="5" t="str">
        <f>"10101013014"</f>
        <v>10101013014</v>
      </c>
      <c r="C144" s="6">
        <v>72</v>
      </c>
      <c r="D144" s="7">
        <v>142</v>
      </c>
      <c r="E144" s="8"/>
    </row>
    <row r="145" s="1" customFormat="1" ht="18" customHeight="1" spans="1:5">
      <c r="A145" s="5" t="str">
        <f>"符李霞"</f>
        <v>符李霞</v>
      </c>
      <c r="B145" s="5" t="str">
        <f>"10101013325"</f>
        <v>10101013325</v>
      </c>
      <c r="C145" s="6">
        <v>72</v>
      </c>
      <c r="D145" s="7">
        <v>143</v>
      </c>
      <c r="E145" s="8"/>
    </row>
    <row r="146" s="1" customFormat="1" ht="18" customHeight="1" spans="1:5">
      <c r="A146" s="5" t="str">
        <f>"王红花"</f>
        <v>王红花</v>
      </c>
      <c r="B146" s="5" t="str">
        <f>"10101013505"</f>
        <v>10101013505</v>
      </c>
      <c r="C146" s="6">
        <v>72</v>
      </c>
      <c r="D146" s="7">
        <v>144</v>
      </c>
      <c r="E146" s="8"/>
    </row>
    <row r="147" s="1" customFormat="1" ht="18" customHeight="1" spans="1:5">
      <c r="A147" s="5" t="str">
        <f>"文洋"</f>
        <v>文洋</v>
      </c>
      <c r="B147" s="5" t="str">
        <f>"10101013523"</f>
        <v>10101013523</v>
      </c>
      <c r="C147" s="6">
        <v>72</v>
      </c>
      <c r="D147" s="7">
        <v>145</v>
      </c>
      <c r="E147" s="8"/>
    </row>
    <row r="148" s="1" customFormat="1" ht="18" customHeight="1" spans="1:5">
      <c r="A148" s="5" t="str">
        <f>"曾国丽"</f>
        <v>曾国丽</v>
      </c>
      <c r="B148" s="5" t="str">
        <f>"10101013624"</f>
        <v>10101013624</v>
      </c>
      <c r="C148" s="6">
        <v>72</v>
      </c>
      <c r="D148" s="7">
        <v>146</v>
      </c>
      <c r="E148" s="8"/>
    </row>
    <row r="149" s="1" customFormat="1" ht="18" customHeight="1" spans="1:5">
      <c r="A149" s="5" t="str">
        <f>"黄雪琼"</f>
        <v>黄雪琼</v>
      </c>
      <c r="B149" s="5" t="str">
        <f>"10101014018"</f>
        <v>10101014018</v>
      </c>
      <c r="C149" s="6">
        <v>72</v>
      </c>
      <c r="D149" s="7">
        <v>147</v>
      </c>
      <c r="E149" s="8"/>
    </row>
    <row r="150" s="1" customFormat="1" ht="18" customHeight="1" spans="1:5">
      <c r="A150" s="5" t="str">
        <f>"唐心江"</f>
        <v>唐心江</v>
      </c>
      <c r="B150" s="5" t="str">
        <f>"10101014301"</f>
        <v>10101014301</v>
      </c>
      <c r="C150" s="6">
        <v>72</v>
      </c>
      <c r="D150" s="7">
        <v>148</v>
      </c>
      <c r="E150" s="8"/>
    </row>
    <row r="151" s="1" customFormat="1" ht="18" customHeight="1" spans="1:5">
      <c r="A151" s="5" t="str">
        <f>"陈丽"</f>
        <v>陈丽</v>
      </c>
      <c r="B151" s="5" t="str">
        <f>"10101014317"</f>
        <v>10101014317</v>
      </c>
      <c r="C151" s="6">
        <v>72</v>
      </c>
      <c r="D151" s="7">
        <v>149</v>
      </c>
      <c r="E151" s="8"/>
    </row>
    <row r="152" s="1" customFormat="1" ht="18" customHeight="1" spans="1:5">
      <c r="A152" s="5" t="str">
        <f>"韦玉雯"</f>
        <v>韦玉雯</v>
      </c>
      <c r="B152" s="5" t="str">
        <f>"10101014419"</f>
        <v>10101014419</v>
      </c>
      <c r="C152" s="6">
        <v>72</v>
      </c>
      <c r="D152" s="7">
        <v>150</v>
      </c>
      <c r="E152" s="8"/>
    </row>
    <row r="153" s="1" customFormat="1" ht="18" customHeight="1" spans="1:5">
      <c r="A153" s="5" t="str">
        <f>"张夏琴"</f>
        <v>张夏琴</v>
      </c>
      <c r="B153" s="5" t="str">
        <f>"10101014504"</f>
        <v>10101014504</v>
      </c>
      <c r="C153" s="6">
        <v>72</v>
      </c>
      <c r="D153" s="7">
        <v>151</v>
      </c>
      <c r="E153" s="8"/>
    </row>
    <row r="154" s="1" customFormat="1" ht="18" customHeight="1" spans="1:5">
      <c r="A154" s="5" t="str">
        <f>"符月琴"</f>
        <v>符月琴</v>
      </c>
      <c r="B154" s="5" t="str">
        <f>"10101014506"</f>
        <v>10101014506</v>
      </c>
      <c r="C154" s="6">
        <v>72</v>
      </c>
      <c r="D154" s="7">
        <v>152</v>
      </c>
      <c r="E154" s="8"/>
    </row>
    <row r="155" s="1" customFormat="1" ht="18" customHeight="1" spans="1:5">
      <c r="A155" s="5" t="str">
        <f>"王云"</f>
        <v>王云</v>
      </c>
      <c r="B155" s="5" t="str">
        <f>"10101014620"</f>
        <v>10101014620</v>
      </c>
      <c r="C155" s="6">
        <v>72</v>
      </c>
      <c r="D155" s="7">
        <v>153</v>
      </c>
      <c r="E155" s="8"/>
    </row>
    <row r="156" s="1" customFormat="1" ht="18" customHeight="1" spans="1:5">
      <c r="A156" s="5" t="str">
        <f>"徐爱丽"</f>
        <v>徐爱丽</v>
      </c>
      <c r="B156" s="5" t="str">
        <f>"10101014729"</f>
        <v>10101014729</v>
      </c>
      <c r="C156" s="6">
        <v>72</v>
      </c>
      <c r="D156" s="7">
        <v>154</v>
      </c>
      <c r="E156" s="8"/>
    </row>
    <row r="157" s="1" customFormat="1" ht="18" customHeight="1" spans="1:5">
      <c r="A157" s="5" t="str">
        <f>"苏崖"</f>
        <v>苏崖</v>
      </c>
      <c r="B157" s="5" t="str">
        <f>"10101014817"</f>
        <v>10101014817</v>
      </c>
      <c r="C157" s="6">
        <v>72</v>
      </c>
      <c r="D157" s="7">
        <v>155</v>
      </c>
      <c r="E157" s="8"/>
    </row>
    <row r="158" s="1" customFormat="1" ht="18" customHeight="1" spans="1:5">
      <c r="A158" s="5" t="str">
        <f>"邓邦姻"</f>
        <v>邓邦姻</v>
      </c>
      <c r="B158" s="5" t="str">
        <f>"10101014825"</f>
        <v>10101014825</v>
      </c>
      <c r="C158" s="6">
        <v>72</v>
      </c>
      <c r="D158" s="7">
        <v>156</v>
      </c>
      <c r="E158" s="8"/>
    </row>
    <row r="159" s="1" customFormat="1" ht="18" customHeight="1" spans="1:5">
      <c r="A159" s="5" t="str">
        <f>"许多玲"</f>
        <v>许多玲</v>
      </c>
      <c r="B159" s="5" t="str">
        <f>"10101014910"</f>
        <v>10101014910</v>
      </c>
      <c r="C159" s="6">
        <v>72</v>
      </c>
      <c r="D159" s="7">
        <v>157</v>
      </c>
      <c r="E159" s="8"/>
    </row>
    <row r="160" s="1" customFormat="1" ht="18" customHeight="1" spans="1:5">
      <c r="A160" s="5" t="str">
        <f>"苏娟"</f>
        <v>苏娟</v>
      </c>
      <c r="B160" s="5" t="str">
        <f>"10101014915"</f>
        <v>10101014915</v>
      </c>
      <c r="C160" s="6">
        <v>72</v>
      </c>
      <c r="D160" s="7">
        <v>158</v>
      </c>
      <c r="E160" s="8"/>
    </row>
    <row r="161" s="1" customFormat="1" ht="18" customHeight="1" spans="1:5">
      <c r="A161" s="5" t="str">
        <f>"郑馨蕾"</f>
        <v>郑馨蕾</v>
      </c>
      <c r="B161" s="5" t="str">
        <f>"10101015118"</f>
        <v>10101015118</v>
      </c>
      <c r="C161" s="6">
        <v>72</v>
      </c>
      <c r="D161" s="7">
        <v>159</v>
      </c>
      <c r="E161" s="8"/>
    </row>
    <row r="162" s="1" customFormat="1" ht="18" customHeight="1" spans="1:5">
      <c r="A162" s="5" t="str">
        <f>"张美玲"</f>
        <v>张美玲</v>
      </c>
      <c r="B162" s="5" t="str">
        <f>"10101015119"</f>
        <v>10101015119</v>
      </c>
      <c r="C162" s="6">
        <v>72</v>
      </c>
      <c r="D162" s="7">
        <v>160</v>
      </c>
      <c r="E162" s="8"/>
    </row>
    <row r="163" s="1" customFormat="1" ht="18" customHeight="1" spans="1:5">
      <c r="A163" s="5" t="str">
        <f>"胡娜"</f>
        <v>胡娜</v>
      </c>
      <c r="B163" s="5" t="str">
        <f>"10101015129"</f>
        <v>10101015129</v>
      </c>
      <c r="C163" s="6">
        <v>72</v>
      </c>
      <c r="D163" s="7">
        <v>161</v>
      </c>
      <c r="E163" s="8"/>
    </row>
    <row r="164" s="1" customFormat="1" ht="18" customHeight="1" spans="1:5">
      <c r="A164" s="5" t="str">
        <f>"陈啟孟"</f>
        <v>陈啟孟</v>
      </c>
      <c r="B164" s="5" t="str">
        <f>"10101015306"</f>
        <v>10101015306</v>
      </c>
      <c r="C164" s="6">
        <v>72</v>
      </c>
      <c r="D164" s="7">
        <v>162</v>
      </c>
      <c r="E164" s="8"/>
    </row>
    <row r="165" s="1" customFormat="1" ht="18" customHeight="1" spans="1:5">
      <c r="A165" s="5" t="str">
        <f>"苏芊芊"</f>
        <v>苏芊芊</v>
      </c>
      <c r="B165" s="5" t="str">
        <f>"10101013701"</f>
        <v>10101013701</v>
      </c>
      <c r="C165" s="6">
        <v>72</v>
      </c>
      <c r="D165" s="7">
        <v>163</v>
      </c>
      <c r="E165" s="8"/>
    </row>
    <row r="166" s="1" customFormat="1" ht="18" customHeight="1" spans="1:5">
      <c r="A166" s="5" t="str">
        <f>"符照灵"</f>
        <v>符照灵</v>
      </c>
      <c r="B166" s="5" t="str">
        <f>"10101012209"</f>
        <v>10101012209</v>
      </c>
      <c r="C166" s="6">
        <v>71</v>
      </c>
      <c r="D166" s="7">
        <v>164</v>
      </c>
      <c r="E166" s="8"/>
    </row>
    <row r="167" s="1" customFormat="1" ht="18" customHeight="1" spans="1:5">
      <c r="A167" s="5" t="str">
        <f>"符志江"</f>
        <v>符志江</v>
      </c>
      <c r="B167" s="5" t="str">
        <f>"10101012310"</f>
        <v>10101012310</v>
      </c>
      <c r="C167" s="6">
        <v>71</v>
      </c>
      <c r="D167" s="7">
        <v>165</v>
      </c>
      <c r="E167" s="8"/>
    </row>
    <row r="168" s="1" customFormat="1" ht="18" customHeight="1" spans="1:5">
      <c r="A168" s="5" t="str">
        <f>"陈多娇"</f>
        <v>陈多娇</v>
      </c>
      <c r="B168" s="5" t="str">
        <f>"10101012404"</f>
        <v>10101012404</v>
      </c>
      <c r="C168" s="6">
        <v>71</v>
      </c>
      <c r="D168" s="7">
        <v>166</v>
      </c>
      <c r="E168" s="8"/>
    </row>
    <row r="169" s="1" customFormat="1" ht="18" customHeight="1" spans="1:5">
      <c r="A169" s="5" t="str">
        <f>"王小燕"</f>
        <v>王小燕</v>
      </c>
      <c r="B169" s="5" t="str">
        <f>"10101012514"</f>
        <v>10101012514</v>
      </c>
      <c r="C169" s="6">
        <v>71</v>
      </c>
      <c r="D169" s="7">
        <v>167</v>
      </c>
      <c r="E169" s="8"/>
    </row>
    <row r="170" s="1" customFormat="1" ht="18" customHeight="1" spans="1:5">
      <c r="A170" s="5" t="str">
        <f>"符淑娜"</f>
        <v>符淑娜</v>
      </c>
      <c r="B170" s="5" t="str">
        <f>"10101012716"</f>
        <v>10101012716</v>
      </c>
      <c r="C170" s="6">
        <v>71</v>
      </c>
      <c r="D170" s="7">
        <v>168</v>
      </c>
      <c r="E170" s="8"/>
    </row>
    <row r="171" s="1" customFormat="1" ht="18" customHeight="1" spans="1:5">
      <c r="A171" s="5" t="str">
        <f>"李丹"</f>
        <v>李丹</v>
      </c>
      <c r="B171" s="5" t="str">
        <f>"10101013022"</f>
        <v>10101013022</v>
      </c>
      <c r="C171" s="6">
        <v>71</v>
      </c>
      <c r="D171" s="7">
        <v>169</v>
      </c>
      <c r="E171" s="8"/>
    </row>
    <row r="172" s="1" customFormat="1" ht="18" customHeight="1" spans="1:5">
      <c r="A172" s="5" t="str">
        <f>"钟昌维 "</f>
        <v>钟昌维 </v>
      </c>
      <c r="B172" s="5" t="str">
        <f>"10101013026"</f>
        <v>10101013026</v>
      </c>
      <c r="C172" s="6">
        <v>71</v>
      </c>
      <c r="D172" s="7">
        <v>170</v>
      </c>
      <c r="E172" s="8"/>
    </row>
    <row r="173" s="1" customFormat="1" ht="18" customHeight="1" spans="1:5">
      <c r="A173" s="5" t="str">
        <f>"陈仕艳"</f>
        <v>陈仕艳</v>
      </c>
      <c r="B173" s="5" t="str">
        <f>"10101013126"</f>
        <v>10101013126</v>
      </c>
      <c r="C173" s="6">
        <v>71</v>
      </c>
      <c r="D173" s="7">
        <v>171</v>
      </c>
      <c r="E173" s="8"/>
    </row>
    <row r="174" s="1" customFormat="1" ht="18" customHeight="1" spans="1:5">
      <c r="A174" s="5" t="str">
        <f>"李传惠"</f>
        <v>李传惠</v>
      </c>
      <c r="B174" s="5" t="str">
        <f>"10101013221"</f>
        <v>10101013221</v>
      </c>
      <c r="C174" s="6">
        <v>71</v>
      </c>
      <c r="D174" s="7">
        <v>172</v>
      </c>
      <c r="E174" s="8"/>
    </row>
    <row r="175" s="1" customFormat="1" ht="18" customHeight="1" spans="1:5">
      <c r="A175" s="5" t="str">
        <f>"王安迎"</f>
        <v>王安迎</v>
      </c>
      <c r="B175" s="5" t="str">
        <f>"10101013302"</f>
        <v>10101013302</v>
      </c>
      <c r="C175" s="6">
        <v>71</v>
      </c>
      <c r="D175" s="7">
        <v>173</v>
      </c>
      <c r="E175" s="8"/>
    </row>
    <row r="176" s="1" customFormat="1" ht="18" customHeight="1" spans="1:5">
      <c r="A176" s="5" t="str">
        <f>"符丽霞"</f>
        <v>符丽霞</v>
      </c>
      <c r="B176" s="5" t="str">
        <f>"10101013416"</f>
        <v>10101013416</v>
      </c>
      <c r="C176" s="6">
        <v>71</v>
      </c>
      <c r="D176" s="7">
        <v>174</v>
      </c>
      <c r="E176" s="8"/>
    </row>
    <row r="177" s="1" customFormat="1" ht="18" customHeight="1" spans="1:5">
      <c r="A177" s="5" t="str">
        <f>"钟启霞"</f>
        <v>钟启霞</v>
      </c>
      <c r="B177" s="5" t="str">
        <f>"10101013621"</f>
        <v>10101013621</v>
      </c>
      <c r="C177" s="6">
        <v>71</v>
      </c>
      <c r="D177" s="7">
        <v>175</v>
      </c>
      <c r="E177" s="8"/>
    </row>
    <row r="178" s="1" customFormat="1" ht="18" customHeight="1" spans="1:5">
      <c r="A178" s="5" t="str">
        <f>"文慧"</f>
        <v>文慧</v>
      </c>
      <c r="B178" s="5" t="str">
        <f>"10101014005"</f>
        <v>10101014005</v>
      </c>
      <c r="C178" s="6">
        <v>71</v>
      </c>
      <c r="D178" s="7">
        <v>176</v>
      </c>
      <c r="E178" s="8"/>
    </row>
    <row r="179" s="1" customFormat="1" ht="18" customHeight="1" spans="1:5">
      <c r="A179" s="5" t="str">
        <f>"罗柏林"</f>
        <v>罗柏林</v>
      </c>
      <c r="B179" s="5" t="str">
        <f>"10101014102"</f>
        <v>10101014102</v>
      </c>
      <c r="C179" s="6">
        <v>71</v>
      </c>
      <c r="D179" s="7">
        <v>177</v>
      </c>
      <c r="E179" s="8"/>
    </row>
    <row r="180" s="1" customFormat="1" ht="18" customHeight="1" spans="1:5">
      <c r="A180" s="5" t="str">
        <f>"吉春姗"</f>
        <v>吉春姗</v>
      </c>
      <c r="B180" s="5" t="str">
        <f>"10101014321"</f>
        <v>10101014321</v>
      </c>
      <c r="C180" s="6">
        <v>71</v>
      </c>
      <c r="D180" s="7">
        <v>178</v>
      </c>
      <c r="E180" s="8"/>
    </row>
    <row r="181" s="1" customFormat="1" ht="18" customHeight="1" spans="1:5">
      <c r="A181" s="5" t="str">
        <f>"吉世娜"</f>
        <v>吉世娜</v>
      </c>
      <c r="B181" s="5" t="str">
        <f>"10101014521"</f>
        <v>10101014521</v>
      </c>
      <c r="C181" s="6">
        <v>71</v>
      </c>
      <c r="D181" s="7">
        <v>179</v>
      </c>
      <c r="E181" s="8"/>
    </row>
    <row r="182" s="1" customFormat="1" ht="18" customHeight="1" spans="1:5">
      <c r="A182" s="5" t="str">
        <f>"洪婷"</f>
        <v>洪婷</v>
      </c>
      <c r="B182" s="5" t="str">
        <f>"10101014607"</f>
        <v>10101014607</v>
      </c>
      <c r="C182" s="6">
        <v>71</v>
      </c>
      <c r="D182" s="7">
        <v>180</v>
      </c>
      <c r="E182" s="8"/>
    </row>
    <row r="183" s="1" customFormat="1" ht="18" customHeight="1" spans="1:5">
      <c r="A183" s="5" t="str">
        <f>"任春燕"</f>
        <v>任春燕</v>
      </c>
      <c r="B183" s="5" t="str">
        <f>"10101014726"</f>
        <v>10101014726</v>
      </c>
      <c r="C183" s="6">
        <v>71</v>
      </c>
      <c r="D183" s="7">
        <v>181</v>
      </c>
      <c r="E183" s="8"/>
    </row>
    <row r="184" s="1" customFormat="1" ht="18" customHeight="1" spans="1:5">
      <c r="A184" s="5" t="str">
        <f>"唐丽婷"</f>
        <v>唐丽婷</v>
      </c>
      <c r="B184" s="5" t="str">
        <f>"10101014828"</f>
        <v>10101014828</v>
      </c>
      <c r="C184" s="6">
        <v>71</v>
      </c>
      <c r="D184" s="7">
        <v>182</v>
      </c>
      <c r="E184" s="8"/>
    </row>
    <row r="185" s="1" customFormat="1" ht="18" customHeight="1" spans="1:5">
      <c r="A185" s="5" t="str">
        <f>"钟光霞"</f>
        <v>钟光霞</v>
      </c>
      <c r="B185" s="5" t="str">
        <f>"10101014830"</f>
        <v>10101014830</v>
      </c>
      <c r="C185" s="6">
        <v>71</v>
      </c>
      <c r="D185" s="7">
        <v>183</v>
      </c>
      <c r="E185" s="8"/>
    </row>
    <row r="186" s="1" customFormat="1" ht="18" customHeight="1" spans="1:5">
      <c r="A186" s="5" t="str">
        <f>"毛凯浪"</f>
        <v>毛凯浪</v>
      </c>
      <c r="B186" s="5" t="str">
        <f>"10101014917"</f>
        <v>10101014917</v>
      </c>
      <c r="C186" s="6">
        <v>71</v>
      </c>
      <c r="D186" s="7">
        <v>184</v>
      </c>
      <c r="E186" s="8"/>
    </row>
    <row r="187" s="1" customFormat="1" ht="18" customHeight="1" spans="1:5">
      <c r="A187" s="5" t="str">
        <f>"陈映"</f>
        <v>陈映</v>
      </c>
      <c r="B187" s="5" t="str">
        <f>"10101015027"</f>
        <v>10101015027</v>
      </c>
      <c r="C187" s="6">
        <v>71</v>
      </c>
      <c r="D187" s="7">
        <v>185</v>
      </c>
      <c r="E187" s="8"/>
    </row>
    <row r="188" s="1" customFormat="1" ht="18" customHeight="1" spans="1:5">
      <c r="A188" s="5" t="str">
        <f>"赵永方"</f>
        <v>赵永方</v>
      </c>
      <c r="B188" s="5" t="str">
        <f>"10101015319"</f>
        <v>10101015319</v>
      </c>
      <c r="C188" s="6">
        <v>71</v>
      </c>
      <c r="D188" s="7">
        <v>186</v>
      </c>
      <c r="E188" s="8"/>
    </row>
    <row r="189" s="1" customFormat="1" ht="18" customHeight="1" spans="1:5">
      <c r="A189" s="5" t="str">
        <f>"苏芬"</f>
        <v>苏芬</v>
      </c>
      <c r="B189" s="5" t="str">
        <f>"10101015330"</f>
        <v>10101015330</v>
      </c>
      <c r="C189" s="6">
        <v>71</v>
      </c>
      <c r="D189" s="7">
        <v>187</v>
      </c>
      <c r="E189" s="8"/>
    </row>
    <row r="190" s="1" customFormat="1" ht="18" customHeight="1" spans="1:5">
      <c r="A190" s="5" t="str">
        <f>"邢孔浪"</f>
        <v>邢孔浪</v>
      </c>
      <c r="B190" s="5" t="str">
        <f>"10101012519"</f>
        <v>10101012519</v>
      </c>
      <c r="C190" s="6">
        <v>71</v>
      </c>
      <c r="D190" s="7">
        <v>188</v>
      </c>
      <c r="E190" s="8"/>
    </row>
    <row r="191" s="1" customFormat="1" ht="18" customHeight="1" spans="1:5">
      <c r="A191" s="5" t="str">
        <f>"张强利"</f>
        <v>张强利</v>
      </c>
      <c r="B191" s="5" t="str">
        <f>"10101012215"</f>
        <v>10101012215</v>
      </c>
      <c r="C191" s="6">
        <v>70</v>
      </c>
      <c r="D191" s="7">
        <v>189</v>
      </c>
      <c r="E191" s="8"/>
    </row>
    <row r="192" s="1" customFormat="1" ht="18" customHeight="1" spans="1:5">
      <c r="A192" s="5" t="str">
        <f>"冯琼春"</f>
        <v>冯琼春</v>
      </c>
      <c r="B192" s="5" t="str">
        <f>"10101012219"</f>
        <v>10101012219</v>
      </c>
      <c r="C192" s="6">
        <v>70</v>
      </c>
      <c r="D192" s="7">
        <v>190</v>
      </c>
      <c r="E192" s="8"/>
    </row>
    <row r="193" s="1" customFormat="1" ht="18" customHeight="1" spans="1:5">
      <c r="A193" s="5" t="str">
        <f>"黄华丽"</f>
        <v>黄华丽</v>
      </c>
      <c r="B193" s="5" t="str">
        <f>"10101012305"</f>
        <v>10101012305</v>
      </c>
      <c r="C193" s="6">
        <v>70</v>
      </c>
      <c r="D193" s="7">
        <v>191</v>
      </c>
      <c r="E193" s="8"/>
    </row>
    <row r="194" s="1" customFormat="1" ht="18" customHeight="1" spans="1:5">
      <c r="A194" s="5" t="str">
        <f>"苏燕"</f>
        <v>苏燕</v>
      </c>
      <c r="B194" s="5" t="str">
        <f>"10101012330"</f>
        <v>10101012330</v>
      </c>
      <c r="C194" s="6">
        <v>70</v>
      </c>
      <c r="D194" s="7">
        <v>192</v>
      </c>
      <c r="E194" s="8"/>
    </row>
    <row r="195" s="1" customFormat="1" ht="18" customHeight="1" spans="1:5">
      <c r="A195" s="5" t="str">
        <f>"孙艳翠"</f>
        <v>孙艳翠</v>
      </c>
      <c r="B195" s="5" t="str">
        <f>"10101012613"</f>
        <v>10101012613</v>
      </c>
      <c r="C195" s="6">
        <v>70</v>
      </c>
      <c r="D195" s="7">
        <v>193</v>
      </c>
      <c r="E195" s="8"/>
    </row>
    <row r="196" s="1" customFormat="1" ht="18" customHeight="1" spans="1:5">
      <c r="A196" s="5" t="str">
        <f>"文春婷"</f>
        <v>文春婷</v>
      </c>
      <c r="B196" s="5" t="str">
        <f>"10101012708"</f>
        <v>10101012708</v>
      </c>
      <c r="C196" s="6">
        <v>70</v>
      </c>
      <c r="D196" s="7">
        <v>194</v>
      </c>
      <c r="E196" s="8"/>
    </row>
    <row r="197" s="1" customFormat="1" ht="18" customHeight="1" spans="1:5">
      <c r="A197" s="5" t="str">
        <f>"卢运英"</f>
        <v>卢运英</v>
      </c>
      <c r="B197" s="5" t="str">
        <f>"10101012802"</f>
        <v>10101012802</v>
      </c>
      <c r="C197" s="6">
        <v>70</v>
      </c>
      <c r="D197" s="7">
        <v>195</v>
      </c>
      <c r="E197" s="8"/>
    </row>
    <row r="198" s="1" customFormat="1" ht="18" customHeight="1" spans="1:5">
      <c r="A198" s="5" t="str">
        <f>"张达姣"</f>
        <v>张达姣</v>
      </c>
      <c r="B198" s="5" t="str">
        <f>"10101012805"</f>
        <v>10101012805</v>
      </c>
      <c r="C198" s="6">
        <v>70</v>
      </c>
      <c r="D198" s="7">
        <v>196</v>
      </c>
      <c r="E198" s="8"/>
    </row>
    <row r="199" s="1" customFormat="1" ht="18" customHeight="1" spans="1:5">
      <c r="A199" s="5" t="str">
        <f>"陈于燕"</f>
        <v>陈于燕</v>
      </c>
      <c r="B199" s="5" t="str">
        <f>"10101012806"</f>
        <v>10101012806</v>
      </c>
      <c r="C199" s="6">
        <v>70</v>
      </c>
      <c r="D199" s="7">
        <v>197</v>
      </c>
      <c r="E199" s="8"/>
    </row>
    <row r="200" s="1" customFormat="1" ht="18" customHeight="1" spans="1:5">
      <c r="A200" s="5" t="str">
        <f>"谷文剑"</f>
        <v>谷文剑</v>
      </c>
      <c r="B200" s="5" t="str">
        <f>"10101012816"</f>
        <v>10101012816</v>
      </c>
      <c r="C200" s="6">
        <v>70</v>
      </c>
      <c r="D200" s="7">
        <v>198</v>
      </c>
      <c r="E200" s="8"/>
    </row>
    <row r="201" s="1" customFormat="1" ht="18" customHeight="1" spans="1:5">
      <c r="A201" s="5" t="str">
        <f>"秦文妮"</f>
        <v>秦文妮</v>
      </c>
      <c r="B201" s="5" t="str">
        <f>"10101013413"</f>
        <v>10101013413</v>
      </c>
      <c r="C201" s="6">
        <v>70</v>
      </c>
      <c r="D201" s="7">
        <v>199</v>
      </c>
      <c r="E201" s="8"/>
    </row>
    <row r="202" s="1" customFormat="1" ht="18" customHeight="1" spans="1:5">
      <c r="A202" s="5" t="str">
        <f>"张梅"</f>
        <v>张梅</v>
      </c>
      <c r="B202" s="5" t="str">
        <f>"10101013702"</f>
        <v>10101013702</v>
      </c>
      <c r="C202" s="6">
        <v>70</v>
      </c>
      <c r="D202" s="7">
        <v>200</v>
      </c>
      <c r="E202" s="8"/>
    </row>
    <row r="203" s="1" customFormat="1" ht="18" customHeight="1" spans="1:5">
      <c r="A203" s="5" t="str">
        <f>"何小彤"</f>
        <v>何小彤</v>
      </c>
      <c r="B203" s="5" t="str">
        <f>"10101013711"</f>
        <v>10101013711</v>
      </c>
      <c r="C203" s="6">
        <v>70</v>
      </c>
      <c r="D203" s="7">
        <v>201</v>
      </c>
      <c r="E203" s="8"/>
    </row>
    <row r="204" s="1" customFormat="1" ht="18" customHeight="1" spans="1:5">
      <c r="A204" s="5" t="str">
        <f>"钟国冰"</f>
        <v>钟国冰</v>
      </c>
      <c r="B204" s="5" t="str">
        <f>"10101013728"</f>
        <v>10101013728</v>
      </c>
      <c r="C204" s="6">
        <v>70</v>
      </c>
      <c r="D204" s="7">
        <v>202</v>
      </c>
      <c r="E204" s="8"/>
    </row>
    <row r="205" s="1" customFormat="1" ht="18" customHeight="1" spans="1:5">
      <c r="A205" s="5" t="str">
        <f>"王基萍"</f>
        <v>王基萍</v>
      </c>
      <c r="B205" s="5" t="str">
        <f>"10101013817"</f>
        <v>10101013817</v>
      </c>
      <c r="C205" s="6">
        <v>70</v>
      </c>
      <c r="D205" s="7">
        <v>203</v>
      </c>
      <c r="E205" s="8"/>
    </row>
    <row r="206" s="1" customFormat="1" ht="18" customHeight="1" spans="1:5">
      <c r="A206" s="5" t="str">
        <f>"符敏"</f>
        <v>符敏</v>
      </c>
      <c r="B206" s="5" t="str">
        <f>"10101014025"</f>
        <v>10101014025</v>
      </c>
      <c r="C206" s="6">
        <v>70</v>
      </c>
      <c r="D206" s="7">
        <v>204</v>
      </c>
      <c r="E206" s="8"/>
    </row>
    <row r="207" s="1" customFormat="1" ht="18" customHeight="1" spans="1:5">
      <c r="A207" s="5" t="str">
        <f>"赵金棉"</f>
        <v>赵金棉</v>
      </c>
      <c r="B207" s="5" t="str">
        <f>"10101014028"</f>
        <v>10101014028</v>
      </c>
      <c r="C207" s="6">
        <v>70</v>
      </c>
      <c r="D207" s="7">
        <v>205</v>
      </c>
      <c r="E207" s="8"/>
    </row>
    <row r="208" s="1" customFormat="1" ht="18" customHeight="1" spans="1:5">
      <c r="A208" s="5" t="str">
        <f>"黄珊"</f>
        <v>黄珊</v>
      </c>
      <c r="B208" s="5" t="str">
        <f>"10101014125"</f>
        <v>10101014125</v>
      </c>
      <c r="C208" s="6">
        <v>70</v>
      </c>
      <c r="D208" s="7">
        <v>206</v>
      </c>
      <c r="E208" s="8"/>
    </row>
    <row r="209" s="1" customFormat="1" ht="18" customHeight="1" spans="1:5">
      <c r="A209" s="5" t="str">
        <f>"符坤央"</f>
        <v>符坤央</v>
      </c>
      <c r="B209" s="5" t="str">
        <f>"10101014128"</f>
        <v>10101014128</v>
      </c>
      <c r="C209" s="6">
        <v>70</v>
      </c>
      <c r="D209" s="7">
        <v>207</v>
      </c>
      <c r="E209" s="8"/>
    </row>
    <row r="210" s="1" customFormat="1" ht="18" customHeight="1" spans="1:5">
      <c r="A210" s="5" t="str">
        <f>"王晶云"</f>
        <v>王晶云</v>
      </c>
      <c r="B210" s="5" t="str">
        <f>"10101014307"</f>
        <v>10101014307</v>
      </c>
      <c r="C210" s="6">
        <v>70</v>
      </c>
      <c r="D210" s="7">
        <v>208</v>
      </c>
      <c r="E210" s="8"/>
    </row>
    <row r="211" s="1" customFormat="1" ht="18" customHeight="1" spans="1:5">
      <c r="A211" s="5" t="str">
        <f>"文宜"</f>
        <v>文宜</v>
      </c>
      <c r="B211" s="5" t="str">
        <f>"10101014318"</f>
        <v>10101014318</v>
      </c>
      <c r="C211" s="6">
        <v>70</v>
      </c>
      <c r="D211" s="7">
        <v>209</v>
      </c>
      <c r="E211" s="8"/>
    </row>
    <row r="212" s="1" customFormat="1" ht="18" customHeight="1" spans="1:5">
      <c r="A212" s="5" t="str">
        <f>"郭教鸾"</f>
        <v>郭教鸾</v>
      </c>
      <c r="B212" s="5" t="str">
        <f>"10101014330"</f>
        <v>10101014330</v>
      </c>
      <c r="C212" s="6">
        <v>70</v>
      </c>
      <c r="D212" s="7">
        <v>210</v>
      </c>
      <c r="E212" s="8"/>
    </row>
    <row r="213" s="1" customFormat="1" ht="18" customHeight="1" spans="1:5">
      <c r="A213" s="5" t="str">
        <f>"周凤娥"</f>
        <v>周凤娥</v>
      </c>
      <c r="B213" s="5" t="str">
        <f>"10101014421"</f>
        <v>10101014421</v>
      </c>
      <c r="C213" s="6">
        <v>70</v>
      </c>
      <c r="D213" s="7">
        <v>211</v>
      </c>
      <c r="E213" s="8"/>
    </row>
    <row r="214" s="1" customFormat="1" ht="18" customHeight="1" spans="1:5">
      <c r="A214" s="5" t="str">
        <f>"林升维"</f>
        <v>林升维</v>
      </c>
      <c r="B214" s="5" t="str">
        <f>"10101014514"</f>
        <v>10101014514</v>
      </c>
      <c r="C214" s="6">
        <v>70</v>
      </c>
      <c r="D214" s="7">
        <v>212</v>
      </c>
      <c r="E214" s="8"/>
    </row>
    <row r="215" s="1" customFormat="1" ht="18" customHeight="1" spans="1:5">
      <c r="A215" s="5" t="str">
        <f>"张丽"</f>
        <v>张丽</v>
      </c>
      <c r="B215" s="5" t="str">
        <f>"10101014526"</f>
        <v>10101014526</v>
      </c>
      <c r="C215" s="6">
        <v>70</v>
      </c>
      <c r="D215" s="7">
        <v>213</v>
      </c>
      <c r="E215" s="8"/>
    </row>
    <row r="216" s="1" customFormat="1" ht="18" customHeight="1" spans="1:5">
      <c r="A216" s="5" t="str">
        <f>"王海燕"</f>
        <v>王海燕</v>
      </c>
      <c r="B216" s="5" t="str">
        <f>"10101014805"</f>
        <v>10101014805</v>
      </c>
      <c r="C216" s="6">
        <v>70</v>
      </c>
      <c r="D216" s="7">
        <v>214</v>
      </c>
      <c r="E216" s="8"/>
    </row>
    <row r="217" s="1" customFormat="1" ht="18" customHeight="1" spans="1:5">
      <c r="A217" s="5" t="str">
        <f>"文音慧"</f>
        <v>文音慧</v>
      </c>
      <c r="B217" s="5" t="str">
        <f>"10101014827"</f>
        <v>10101014827</v>
      </c>
      <c r="C217" s="6">
        <v>70</v>
      </c>
      <c r="D217" s="7">
        <v>215</v>
      </c>
      <c r="E217" s="8"/>
    </row>
    <row r="218" s="1" customFormat="1" ht="18" customHeight="1" spans="1:5">
      <c r="A218" s="5" t="str">
        <f>"张冬梅"</f>
        <v>张冬梅</v>
      </c>
      <c r="B218" s="5" t="str">
        <f>"10101014930"</f>
        <v>10101014930</v>
      </c>
      <c r="C218" s="6">
        <v>70</v>
      </c>
      <c r="D218" s="7">
        <v>216</v>
      </c>
      <c r="E218" s="8"/>
    </row>
    <row r="219" s="1" customFormat="1" ht="18" customHeight="1" spans="1:5">
      <c r="A219" s="5" t="str">
        <f>"陈静"</f>
        <v>陈静</v>
      </c>
      <c r="B219" s="5" t="str">
        <f>"10101015120"</f>
        <v>10101015120</v>
      </c>
      <c r="C219" s="6">
        <v>70</v>
      </c>
      <c r="D219" s="7">
        <v>217</v>
      </c>
      <c r="E219" s="8"/>
    </row>
  </sheetData>
  <sheetProtection password="C7D5" sheet="1" objects="1"/>
  <protectedRanges>
    <protectedRange sqref="D3:D219" name="岗位排名"/>
  </protectedRanges>
  <autoFilter ref="A2:E219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11" customWidth="1"/>
    <col min="2" max="2" width="17.1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12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"吉淑雅"</f>
        <v>吉淑雅</v>
      </c>
      <c r="B3" s="5" t="str">
        <f>"10101016103"</f>
        <v>10101016103</v>
      </c>
      <c r="C3" s="6">
        <v>62</v>
      </c>
      <c r="D3" s="7">
        <v>1</v>
      </c>
      <c r="E3" s="8"/>
    </row>
    <row r="4" s="1" customFormat="1" ht="18" customHeight="1" spans="1:5">
      <c r="A4" s="5" t="str">
        <f>"符求伍"</f>
        <v>符求伍</v>
      </c>
      <c r="B4" s="5" t="str">
        <f>"10101015916"</f>
        <v>10101015916</v>
      </c>
      <c r="C4" s="6">
        <v>57</v>
      </c>
      <c r="D4" s="7">
        <v>2</v>
      </c>
      <c r="E4" s="8"/>
    </row>
    <row r="5" s="1" customFormat="1" ht="18" customHeight="1" spans="1:5">
      <c r="A5" s="5" t="str">
        <f>"梁凤兰"</f>
        <v>梁凤兰</v>
      </c>
      <c r="B5" s="5" t="str">
        <f>"10101015815"</f>
        <v>10101015815</v>
      </c>
      <c r="C5" s="6">
        <v>52</v>
      </c>
      <c r="D5" s="7">
        <v>3</v>
      </c>
      <c r="E5" s="8"/>
    </row>
    <row r="6" s="1" customFormat="1" ht="18" customHeight="1" spans="1:5">
      <c r="A6" s="5" t="str">
        <f>"张立珍"</f>
        <v>张立珍</v>
      </c>
      <c r="B6" s="5" t="str">
        <f>"10101015827"</f>
        <v>10101015827</v>
      </c>
      <c r="C6" s="6">
        <v>51</v>
      </c>
      <c r="D6" s="7">
        <v>4</v>
      </c>
      <c r="E6" s="8"/>
    </row>
    <row r="7" s="1" customFormat="1" ht="18" customHeight="1" spans="1:5">
      <c r="A7" s="5" t="str">
        <f>"文雪琳"</f>
        <v>文雪琳</v>
      </c>
      <c r="B7" s="5" t="str">
        <f>"10101015707"</f>
        <v>10101015707</v>
      </c>
      <c r="C7" s="6">
        <v>47</v>
      </c>
      <c r="D7" s="7">
        <v>5</v>
      </c>
      <c r="E7" s="8"/>
    </row>
    <row r="8" s="1" customFormat="1" ht="18" customHeight="1" spans="1:5">
      <c r="A8" s="5" t="str">
        <f>"符景翠"</f>
        <v>符景翠</v>
      </c>
      <c r="B8" s="5" t="str">
        <f>"10101016020"</f>
        <v>10101016020</v>
      </c>
      <c r="C8" s="6">
        <v>47</v>
      </c>
      <c r="D8" s="7">
        <v>6</v>
      </c>
      <c r="E8" s="8"/>
    </row>
    <row r="9" s="1" customFormat="1" ht="18" customHeight="1" spans="1:5">
      <c r="A9" s="5" t="str">
        <f>"许莹莹"</f>
        <v>许莹莹</v>
      </c>
      <c r="B9" s="5" t="str">
        <f>"10101015624"</f>
        <v>10101015624</v>
      </c>
      <c r="C9" s="6">
        <v>46</v>
      </c>
      <c r="D9" s="7">
        <v>7</v>
      </c>
      <c r="E9" s="8"/>
    </row>
    <row r="10" s="1" customFormat="1" ht="18" customHeight="1" spans="1:5">
      <c r="A10" s="5" t="str">
        <f>"陈冠舒"</f>
        <v>陈冠舒</v>
      </c>
      <c r="B10" s="5" t="str">
        <f>"10101015706"</f>
        <v>10101015706</v>
      </c>
      <c r="C10" s="6">
        <v>45</v>
      </c>
      <c r="D10" s="7">
        <v>8</v>
      </c>
      <c r="E10" s="8"/>
    </row>
    <row r="11" s="1" customFormat="1" ht="18" customHeight="1" spans="1:5">
      <c r="A11" s="5" t="str">
        <f>"吉玉香"</f>
        <v>吉玉香</v>
      </c>
      <c r="B11" s="5" t="str">
        <f>"10101015708"</f>
        <v>10101015708</v>
      </c>
      <c r="C11" s="6">
        <v>42</v>
      </c>
      <c r="D11" s="7">
        <v>9</v>
      </c>
      <c r="E11" s="8"/>
    </row>
    <row r="12" s="1" customFormat="1" ht="18" customHeight="1" spans="1:5">
      <c r="A12" s="5" t="str">
        <f>"谭妹燕"</f>
        <v>谭妹燕</v>
      </c>
      <c r="B12" s="5" t="str">
        <f>"10101015709"</f>
        <v>10101015709</v>
      </c>
      <c r="C12" s="6">
        <v>42</v>
      </c>
      <c r="D12" s="7">
        <v>10</v>
      </c>
      <c r="E12" s="8"/>
    </row>
    <row r="13" s="1" customFormat="1" ht="18" customHeight="1" spans="1:5">
      <c r="A13" s="5" t="str">
        <f>"林秋萍"</f>
        <v>林秋萍</v>
      </c>
      <c r="B13" s="5" t="str">
        <f>"10101015611"</f>
        <v>10101015611</v>
      </c>
      <c r="C13" s="6">
        <v>40</v>
      </c>
      <c r="D13" s="7">
        <v>11</v>
      </c>
      <c r="E13" s="8"/>
    </row>
    <row r="14" s="1" customFormat="1" ht="18" customHeight="1" spans="1:5">
      <c r="A14" s="5" t="str">
        <f>"彭洁"</f>
        <v>彭洁</v>
      </c>
      <c r="B14" s="5" t="str">
        <f>"10101015627"</f>
        <v>10101015627</v>
      </c>
      <c r="C14" s="6">
        <v>40</v>
      </c>
      <c r="D14" s="7">
        <v>12</v>
      </c>
      <c r="E14" s="8"/>
    </row>
    <row r="15" s="1" customFormat="1" ht="18" customHeight="1" spans="1:5">
      <c r="A15" s="5" t="str">
        <f>"符慧令"</f>
        <v>符慧令</v>
      </c>
      <c r="B15" s="5" t="str">
        <f>"10101015701"</f>
        <v>10101015701</v>
      </c>
      <c r="C15" s="6">
        <v>40</v>
      </c>
      <c r="D15" s="7">
        <v>13</v>
      </c>
      <c r="E15" s="8"/>
    </row>
    <row r="16" s="1" customFormat="1" ht="18" customHeight="1" spans="1:5">
      <c r="A16" s="5" t="str">
        <f>"金立娜"</f>
        <v>金立娜</v>
      </c>
      <c r="B16" s="5" t="str">
        <f>"10101015721"</f>
        <v>10101015721</v>
      </c>
      <c r="C16" s="6">
        <v>40</v>
      </c>
      <c r="D16" s="7">
        <v>14</v>
      </c>
      <c r="E16" s="8"/>
    </row>
    <row r="17" s="1" customFormat="1" ht="18" customHeight="1" spans="1:5">
      <c r="A17" s="5" t="str">
        <f>"符转"</f>
        <v>符转</v>
      </c>
      <c r="B17" s="5" t="str">
        <f>"10101015722"</f>
        <v>10101015722</v>
      </c>
      <c r="C17" s="6">
        <v>40</v>
      </c>
      <c r="D17" s="7">
        <v>15</v>
      </c>
      <c r="E17" s="8"/>
    </row>
    <row r="18" s="1" customFormat="1" ht="18" customHeight="1" spans="1:5">
      <c r="A18" s="5" t="str">
        <f>"符丽花"</f>
        <v>符丽花</v>
      </c>
      <c r="B18" s="5" t="str">
        <f>"10101015822"</f>
        <v>10101015822</v>
      </c>
      <c r="C18" s="6">
        <v>40</v>
      </c>
      <c r="D18" s="7">
        <v>16</v>
      </c>
      <c r="E18" s="8"/>
    </row>
    <row r="19" s="1" customFormat="1" ht="18" customHeight="1" spans="1:5">
      <c r="A19" s="5" t="str">
        <f>"陈钰霞"</f>
        <v>陈钰霞</v>
      </c>
      <c r="B19" s="5" t="str">
        <f>"10101015919"</f>
        <v>10101015919</v>
      </c>
      <c r="C19" s="6">
        <v>40</v>
      </c>
      <c r="D19" s="7">
        <v>17</v>
      </c>
      <c r="E19" s="8"/>
    </row>
    <row r="20" s="1" customFormat="1" ht="18" customHeight="1" spans="1:5">
      <c r="A20" s="5" t="str">
        <f>"蓝世乐"</f>
        <v>蓝世乐</v>
      </c>
      <c r="B20" s="5" t="str">
        <f>"10101016105"</f>
        <v>10101016105</v>
      </c>
      <c r="C20" s="6">
        <v>40</v>
      </c>
      <c r="D20" s="7">
        <v>18</v>
      </c>
      <c r="E20" s="8"/>
    </row>
    <row r="21" s="1" customFormat="1" ht="18" customHeight="1" spans="1:5">
      <c r="A21" s="5" t="str">
        <f>"杨子慧"</f>
        <v>杨子慧</v>
      </c>
      <c r="B21" s="5" t="str">
        <f>"10101015808"</f>
        <v>10101015808</v>
      </c>
      <c r="C21" s="6">
        <v>39</v>
      </c>
      <c r="D21" s="7">
        <v>19</v>
      </c>
      <c r="E21" s="8"/>
    </row>
    <row r="22" s="1" customFormat="1" ht="18" customHeight="1" spans="1:5">
      <c r="A22" s="5" t="str">
        <f>"李霞灵"</f>
        <v>李霞灵</v>
      </c>
      <c r="B22" s="5" t="str">
        <f>"10101015910"</f>
        <v>10101015910</v>
      </c>
      <c r="C22" s="6">
        <v>39</v>
      </c>
      <c r="D22" s="7">
        <v>20</v>
      </c>
      <c r="E22" s="8"/>
    </row>
    <row r="23" s="1" customFormat="1" ht="18" customHeight="1" spans="1:5">
      <c r="A23" s="5" t="str">
        <f>"林妮"</f>
        <v>林妮</v>
      </c>
      <c r="B23" s="5" t="str">
        <f>"10101016004"</f>
        <v>10101016004</v>
      </c>
      <c r="C23" s="6">
        <v>39</v>
      </c>
      <c r="D23" s="7">
        <v>21</v>
      </c>
      <c r="E23" s="8"/>
    </row>
    <row r="24" s="1" customFormat="1" ht="18" customHeight="1" spans="1:5">
      <c r="A24" s="5" t="str">
        <f>"麦名美"</f>
        <v>麦名美</v>
      </c>
      <c r="B24" s="5" t="str">
        <f>"10101016025"</f>
        <v>10101016025</v>
      </c>
      <c r="C24" s="6">
        <v>39</v>
      </c>
      <c r="D24" s="7">
        <v>22</v>
      </c>
      <c r="E24" s="8"/>
    </row>
  </sheetData>
  <sheetProtection password="C7D5" sheet="1" objects="1"/>
  <protectedRanges>
    <protectedRange sqref="D3:D24" name="岗位排名_1"/>
  </protectedRanges>
  <autoFilter ref="A2:E24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教师岗</vt:lpstr>
      <vt:lpstr>保育员岗</vt:lpstr>
      <vt:lpstr>医务人员岗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2020-08-26T04:08:48Z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