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75"/>
  </bookViews>
  <sheets>
    <sheet name="体育岗位面试名单" sheetId="4" r:id="rId1"/>
    <sheet name="Sheet1" sheetId="5" r:id="rId2"/>
  </sheets>
  <definedNames>
    <definedName name="Titles">#REF!</definedName>
    <definedName name="_xlnm.Print_Titles" localSheetId="0">体育岗位面试名单!$3:$4</definedName>
  </definedNames>
  <calcPr calcId="144525"/>
</workbook>
</file>

<file path=xl/sharedStrings.xml><?xml version="1.0" encoding="utf-8"?>
<sst xmlns="http://schemas.openxmlformats.org/spreadsheetml/2006/main" count="26">
  <si>
    <t>冷水江市2019年公开招聘音、体、美、实习指导教师综合成绩</t>
  </si>
  <si>
    <t>序号</t>
  </si>
  <si>
    <t>姓 名</t>
  </si>
  <si>
    <t>性别</t>
  </si>
  <si>
    <t>报考职位  名称</t>
  </si>
  <si>
    <t>面试成绩</t>
  </si>
  <si>
    <t>面试成绩占60%</t>
  </si>
  <si>
    <t>笔试成绩</t>
  </si>
  <si>
    <t>笔试成绩占40%</t>
  </si>
  <si>
    <t>综合成绩</t>
  </si>
  <si>
    <t>排名</t>
  </si>
  <si>
    <t>备注</t>
  </si>
  <si>
    <t>小学音乐</t>
  </si>
  <si>
    <t>一中高中音乐</t>
  </si>
  <si>
    <t>初中音乐</t>
  </si>
  <si>
    <t>工业学校音乐</t>
  </si>
  <si>
    <t>谢鹏</t>
  </si>
  <si>
    <t>男</t>
  </si>
  <si>
    <t>小学体育</t>
  </si>
  <si>
    <t>43250219970915****</t>
  </si>
  <si>
    <t>张晓峰</t>
  </si>
  <si>
    <t>袁晨飞</t>
  </si>
  <si>
    <t>工业学校体育</t>
  </si>
  <si>
    <t>初中体育</t>
  </si>
  <si>
    <t>小学美术</t>
  </si>
  <si>
    <t>数控实习指导教师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</si>
</sst>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30">
    <font>
      <sz val="11"/>
      <color rgb="FF000000"/>
      <name val="Calibri"/>
      <charset val="134"/>
    </font>
    <font>
      <sz val="14"/>
      <color rgb="FF000000"/>
      <name val="Calibri"/>
      <charset val="134"/>
    </font>
    <font>
      <sz val="24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Border="0" applyAlignment="0"/>
    <xf numFmtId="42" fontId="15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3" borderId="7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8" fillId="34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76" fontId="0" fillId="0" borderId="0" xfId="0" applyNumberForma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zoomScale="85" zoomScaleNormal="85" topLeftCell="A22" workbookViewId="0">
      <selection activeCell="F33" sqref="F33"/>
    </sheetView>
  </sheetViews>
  <sheetFormatPr defaultColWidth="9.14285714285714" defaultRowHeight="18.75"/>
  <cols>
    <col min="1" max="1" width="4.2" style="1" customWidth="1"/>
    <col min="2" max="2" width="12.4380952380952" style="1" customWidth="1"/>
    <col min="3" max="3" width="6.72380952380952" style="1" customWidth="1"/>
    <col min="4" max="4" width="15.2952380952381" style="2" customWidth="1"/>
    <col min="5" max="5" width="11.7619047619048" style="3" customWidth="1"/>
    <col min="6" max="6" width="11.7142857142857" style="3" customWidth="1"/>
    <col min="7" max="7" width="12.9428571428571" style="3" customWidth="1"/>
    <col min="8" max="8" width="11.7142857142857" style="3" customWidth="1"/>
    <col min="9" max="9" width="11.5904761904762" style="3" customWidth="1"/>
    <col min="10" max="10" width="10.0761904761905" style="3" customWidth="1"/>
    <col min="11" max="11" width="20.1619047619048" style="3" customWidth="1"/>
    <col min="12" max="16374" width="9.14285714285714" style="1"/>
  </cols>
  <sheetData>
    <row r="1" ht="26.1" customHeight="1" spans="1:1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</row>
    <row r="2" ht="32" customHeight="1" spans="1:11">
      <c r="A2" s="4"/>
      <c r="B2" s="4"/>
      <c r="C2" s="4"/>
      <c r="D2" s="4"/>
      <c r="E2" s="5"/>
      <c r="F2" s="5"/>
      <c r="G2" s="5"/>
      <c r="H2" s="5"/>
      <c r="I2" s="5"/>
      <c r="J2" s="5"/>
      <c r="K2" s="5"/>
    </row>
    <row r="3" ht="22" customHeight="1" spans="1:1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6" t="s">
        <v>9</v>
      </c>
      <c r="J3" s="6" t="s">
        <v>10</v>
      </c>
      <c r="K3" s="7" t="s">
        <v>11</v>
      </c>
    </row>
    <row r="4" ht="24" customHeight="1" spans="1:11">
      <c r="A4" s="6"/>
      <c r="B4" s="6"/>
      <c r="C4" s="6"/>
      <c r="D4" s="6"/>
      <c r="E4" s="7"/>
      <c r="F4" s="7"/>
      <c r="G4" s="7"/>
      <c r="H4" s="7"/>
      <c r="I4" s="6"/>
      <c r="J4" s="6"/>
      <c r="K4" s="7"/>
    </row>
    <row r="5" ht="31" customHeight="1" spans="1:11">
      <c r="A5" s="8">
        <v>1</v>
      </c>
      <c r="B5" s="9" t="str">
        <f>"曾秋怡"</f>
        <v>曾秋怡</v>
      </c>
      <c r="C5" s="9" t="str">
        <f>"女"</f>
        <v>女</v>
      </c>
      <c r="D5" s="10" t="s">
        <v>12</v>
      </c>
      <c r="E5" s="11">
        <v>86.36</v>
      </c>
      <c r="F5" s="12">
        <f t="shared" ref="F5:F29" si="0">E5*0.6</f>
        <v>51.816</v>
      </c>
      <c r="G5" s="12">
        <v>86.75</v>
      </c>
      <c r="H5" s="12">
        <f t="shared" ref="H5:H43" si="1">G5*0.4</f>
        <v>34.7</v>
      </c>
      <c r="I5" s="12">
        <f t="shared" ref="I5:I43" si="2">F5+H5</f>
        <v>86.516</v>
      </c>
      <c r="J5" s="18">
        <v>1</v>
      </c>
      <c r="K5" s="19"/>
    </row>
    <row r="6" ht="31" customHeight="1" spans="1:11">
      <c r="A6" s="8">
        <v>2</v>
      </c>
      <c r="B6" s="9" t="str">
        <f>"伍良梁"</f>
        <v>伍良梁</v>
      </c>
      <c r="C6" s="9" t="str">
        <f>"女"</f>
        <v>女</v>
      </c>
      <c r="D6" s="10" t="s">
        <v>12</v>
      </c>
      <c r="E6" s="11">
        <v>84.18</v>
      </c>
      <c r="F6" s="12">
        <f t="shared" si="0"/>
        <v>50.508</v>
      </c>
      <c r="G6" s="12">
        <v>83</v>
      </c>
      <c r="H6" s="12">
        <f t="shared" si="1"/>
        <v>33.2</v>
      </c>
      <c r="I6" s="12">
        <f t="shared" si="2"/>
        <v>83.708</v>
      </c>
      <c r="J6" s="18">
        <v>2</v>
      </c>
      <c r="K6" s="19"/>
    </row>
    <row r="7" ht="31" customHeight="1" spans="1:11">
      <c r="A7" s="8">
        <v>3</v>
      </c>
      <c r="B7" s="9" t="str">
        <f>"王灿辉"</f>
        <v>王灿辉</v>
      </c>
      <c r="C7" s="9" t="str">
        <f>"女"</f>
        <v>女</v>
      </c>
      <c r="D7" s="10" t="s">
        <v>12</v>
      </c>
      <c r="E7" s="11">
        <v>82.26</v>
      </c>
      <c r="F7" s="12">
        <f t="shared" si="0"/>
        <v>49.356</v>
      </c>
      <c r="G7" s="12">
        <v>82.75</v>
      </c>
      <c r="H7" s="12">
        <f t="shared" si="1"/>
        <v>33.1</v>
      </c>
      <c r="I7" s="12">
        <f t="shared" si="2"/>
        <v>82.456</v>
      </c>
      <c r="J7" s="18">
        <v>3</v>
      </c>
      <c r="K7" s="19"/>
    </row>
    <row r="8" ht="31" customHeight="1" spans="1:11">
      <c r="A8" s="8">
        <v>4</v>
      </c>
      <c r="B8" s="9" t="str">
        <f>"曾婕妤"</f>
        <v>曾婕妤</v>
      </c>
      <c r="C8" s="9" t="str">
        <f>"男"</f>
        <v>男</v>
      </c>
      <c r="D8" s="10" t="s">
        <v>12</v>
      </c>
      <c r="E8" s="11">
        <v>81.56</v>
      </c>
      <c r="F8" s="12">
        <f t="shared" si="0"/>
        <v>48.936</v>
      </c>
      <c r="G8" s="12">
        <v>83.5</v>
      </c>
      <c r="H8" s="12">
        <f t="shared" si="1"/>
        <v>33.4</v>
      </c>
      <c r="I8" s="12">
        <f t="shared" si="2"/>
        <v>82.336</v>
      </c>
      <c r="J8" s="18">
        <v>4</v>
      </c>
      <c r="K8" s="19"/>
    </row>
    <row r="9" ht="31" customHeight="1" spans="1:11">
      <c r="A9" s="8">
        <v>5</v>
      </c>
      <c r="B9" s="9" t="str">
        <f>"肖霞"</f>
        <v>肖霞</v>
      </c>
      <c r="C9" s="9" t="str">
        <f t="shared" ref="C9:C19" si="3">"女"</f>
        <v>女</v>
      </c>
      <c r="D9" s="10" t="s">
        <v>12</v>
      </c>
      <c r="E9" s="11">
        <v>81.564</v>
      </c>
      <c r="F9" s="12">
        <f t="shared" si="0"/>
        <v>48.9384</v>
      </c>
      <c r="G9" s="12">
        <v>81</v>
      </c>
      <c r="H9" s="12">
        <f t="shared" si="1"/>
        <v>32.4</v>
      </c>
      <c r="I9" s="12">
        <f t="shared" si="2"/>
        <v>81.3384</v>
      </c>
      <c r="J9" s="18">
        <v>5</v>
      </c>
      <c r="K9" s="19"/>
    </row>
    <row r="10" ht="31" customHeight="1" spans="1:11">
      <c r="A10" s="8">
        <v>6</v>
      </c>
      <c r="B10" s="9" t="str">
        <f>"曾艳"</f>
        <v>曾艳</v>
      </c>
      <c r="C10" s="9" t="str">
        <f t="shared" si="3"/>
        <v>女</v>
      </c>
      <c r="D10" s="10" t="s">
        <v>12</v>
      </c>
      <c r="E10" s="11">
        <v>83.74</v>
      </c>
      <c r="F10" s="12">
        <f t="shared" si="0"/>
        <v>50.244</v>
      </c>
      <c r="G10" s="12">
        <v>74.5</v>
      </c>
      <c r="H10" s="12">
        <f t="shared" si="1"/>
        <v>29.8</v>
      </c>
      <c r="I10" s="12">
        <f t="shared" si="2"/>
        <v>80.044</v>
      </c>
      <c r="J10" s="18">
        <v>6</v>
      </c>
      <c r="K10" s="19"/>
    </row>
    <row r="11" ht="31" customHeight="1" spans="1:11">
      <c r="A11" s="8">
        <v>7</v>
      </c>
      <c r="B11" s="9" t="str">
        <f>"李慧"</f>
        <v>李慧</v>
      </c>
      <c r="C11" s="9" t="str">
        <f t="shared" si="3"/>
        <v>女</v>
      </c>
      <c r="D11" s="10" t="s">
        <v>12</v>
      </c>
      <c r="E11" s="11">
        <v>82.504</v>
      </c>
      <c r="F11" s="12">
        <f t="shared" si="0"/>
        <v>49.5024</v>
      </c>
      <c r="G11" s="12">
        <v>73.5</v>
      </c>
      <c r="H11" s="12">
        <f t="shared" si="1"/>
        <v>29.4</v>
      </c>
      <c r="I11" s="12">
        <f t="shared" si="2"/>
        <v>78.9024</v>
      </c>
      <c r="J11" s="18">
        <v>7</v>
      </c>
      <c r="K11" s="19"/>
    </row>
    <row r="12" ht="31" customHeight="1" spans="1:11">
      <c r="A12" s="8">
        <v>8</v>
      </c>
      <c r="B12" s="9" t="str">
        <f>"黄燕婕"</f>
        <v>黄燕婕</v>
      </c>
      <c r="C12" s="9" t="str">
        <f t="shared" si="3"/>
        <v>女</v>
      </c>
      <c r="D12" s="10" t="s">
        <v>12</v>
      </c>
      <c r="E12" s="11">
        <v>81.58</v>
      </c>
      <c r="F12" s="12">
        <f t="shared" si="0"/>
        <v>48.948</v>
      </c>
      <c r="G12" s="12">
        <v>74</v>
      </c>
      <c r="H12" s="12">
        <f t="shared" si="1"/>
        <v>29.6</v>
      </c>
      <c r="I12" s="12">
        <f t="shared" si="2"/>
        <v>78.548</v>
      </c>
      <c r="J12" s="18">
        <v>8</v>
      </c>
      <c r="K12" s="19"/>
    </row>
    <row r="13" ht="31" customHeight="1" spans="1:11">
      <c r="A13" s="8">
        <v>9</v>
      </c>
      <c r="B13" s="9" t="str">
        <f>"谢璐"</f>
        <v>谢璐</v>
      </c>
      <c r="C13" s="9" t="str">
        <f t="shared" si="3"/>
        <v>女</v>
      </c>
      <c r="D13" s="10" t="s">
        <v>12</v>
      </c>
      <c r="E13" s="11">
        <v>83.636</v>
      </c>
      <c r="F13" s="12">
        <f t="shared" si="0"/>
        <v>50.1816</v>
      </c>
      <c r="G13" s="12">
        <v>70.25</v>
      </c>
      <c r="H13" s="12">
        <f t="shared" si="1"/>
        <v>28.1</v>
      </c>
      <c r="I13" s="12">
        <f t="shared" si="2"/>
        <v>78.2816</v>
      </c>
      <c r="J13" s="18">
        <v>9</v>
      </c>
      <c r="K13" s="19"/>
    </row>
    <row r="14" ht="31" customHeight="1" spans="1:11">
      <c r="A14" s="8">
        <v>10</v>
      </c>
      <c r="B14" s="9" t="str">
        <f>"李娟"</f>
        <v>李娟</v>
      </c>
      <c r="C14" s="9" t="str">
        <f t="shared" si="3"/>
        <v>女</v>
      </c>
      <c r="D14" s="10" t="s">
        <v>12</v>
      </c>
      <c r="E14" s="11">
        <v>83.38</v>
      </c>
      <c r="F14" s="12">
        <f t="shared" si="0"/>
        <v>50.028</v>
      </c>
      <c r="G14" s="12">
        <v>69.75</v>
      </c>
      <c r="H14" s="12">
        <f t="shared" si="1"/>
        <v>27.9</v>
      </c>
      <c r="I14" s="12">
        <f t="shared" si="2"/>
        <v>77.928</v>
      </c>
      <c r="J14" s="18">
        <v>10</v>
      </c>
      <c r="K14" s="19"/>
    </row>
    <row r="15" ht="31" customHeight="1" spans="1:11">
      <c r="A15" s="8">
        <v>11</v>
      </c>
      <c r="B15" s="9" t="str">
        <f>"杨理琼"</f>
        <v>杨理琼</v>
      </c>
      <c r="C15" s="9" t="str">
        <f t="shared" si="3"/>
        <v>女</v>
      </c>
      <c r="D15" s="10" t="s">
        <v>12</v>
      </c>
      <c r="E15" s="11">
        <v>81.976</v>
      </c>
      <c r="F15" s="12">
        <f t="shared" si="0"/>
        <v>49.1856</v>
      </c>
      <c r="G15" s="12">
        <v>71.25</v>
      </c>
      <c r="H15" s="12">
        <f t="shared" si="1"/>
        <v>28.5</v>
      </c>
      <c r="I15" s="12">
        <f t="shared" si="2"/>
        <v>77.6856</v>
      </c>
      <c r="J15" s="18">
        <v>11</v>
      </c>
      <c r="K15" s="19"/>
    </row>
    <row r="16" ht="31" customHeight="1" spans="1:11">
      <c r="A16" s="8">
        <v>12</v>
      </c>
      <c r="B16" s="9" t="str">
        <f>"孙思慧"</f>
        <v>孙思慧</v>
      </c>
      <c r="C16" s="9" t="str">
        <f t="shared" si="3"/>
        <v>女</v>
      </c>
      <c r="D16" s="10" t="s">
        <v>12</v>
      </c>
      <c r="E16" s="11">
        <v>84.676</v>
      </c>
      <c r="F16" s="12">
        <f t="shared" si="0"/>
        <v>50.8056</v>
      </c>
      <c r="G16" s="12">
        <v>66</v>
      </c>
      <c r="H16" s="12">
        <f t="shared" si="1"/>
        <v>26.4</v>
      </c>
      <c r="I16" s="12">
        <f t="shared" si="2"/>
        <v>77.2056</v>
      </c>
      <c r="J16" s="18">
        <v>12</v>
      </c>
      <c r="K16" s="19"/>
    </row>
    <row r="17" ht="31" customHeight="1" spans="1:11">
      <c r="A17" s="8">
        <v>13</v>
      </c>
      <c r="B17" s="9" t="str">
        <f>"喻薇霓"</f>
        <v>喻薇霓</v>
      </c>
      <c r="C17" s="9" t="str">
        <f t="shared" si="3"/>
        <v>女</v>
      </c>
      <c r="D17" s="10" t="s">
        <v>12</v>
      </c>
      <c r="E17" s="11">
        <v>82.3</v>
      </c>
      <c r="F17" s="12">
        <f t="shared" si="0"/>
        <v>49.38</v>
      </c>
      <c r="G17" s="12">
        <v>67</v>
      </c>
      <c r="H17" s="12">
        <f t="shared" si="1"/>
        <v>26.8</v>
      </c>
      <c r="I17" s="12">
        <f t="shared" si="2"/>
        <v>76.18</v>
      </c>
      <c r="J17" s="18">
        <v>13</v>
      </c>
      <c r="K17" s="19"/>
    </row>
    <row r="18" ht="28" customHeight="1" spans="1:11">
      <c r="A18" s="8">
        <v>14</v>
      </c>
      <c r="B18" s="13" t="str">
        <f>"刘婷"</f>
        <v>刘婷</v>
      </c>
      <c r="C18" s="13" t="str">
        <f t="shared" si="3"/>
        <v>女</v>
      </c>
      <c r="D18" s="14" t="s">
        <v>12</v>
      </c>
      <c r="E18" s="12">
        <v>86.9</v>
      </c>
      <c r="F18" s="12">
        <f t="shared" si="0"/>
        <v>52.14</v>
      </c>
      <c r="G18" s="12">
        <v>54.5</v>
      </c>
      <c r="H18" s="12">
        <f t="shared" si="1"/>
        <v>21.8</v>
      </c>
      <c r="I18" s="12">
        <f t="shared" si="2"/>
        <v>73.94</v>
      </c>
      <c r="J18" s="18">
        <v>14</v>
      </c>
      <c r="K18" s="20"/>
    </row>
    <row r="19" ht="28" customHeight="1" spans="1:11">
      <c r="A19" s="8">
        <v>15</v>
      </c>
      <c r="B19" s="9" t="str">
        <f>"杨咏梅"</f>
        <v>杨咏梅</v>
      </c>
      <c r="C19" s="9" t="str">
        <f t="shared" si="3"/>
        <v>女</v>
      </c>
      <c r="D19" s="15" t="s">
        <v>13</v>
      </c>
      <c r="E19" s="11">
        <v>86.748</v>
      </c>
      <c r="F19" s="12">
        <f t="shared" si="0"/>
        <v>52.0488</v>
      </c>
      <c r="G19" s="12">
        <v>85</v>
      </c>
      <c r="H19" s="12">
        <f t="shared" si="1"/>
        <v>34</v>
      </c>
      <c r="I19" s="12">
        <f t="shared" si="2"/>
        <v>86.0488</v>
      </c>
      <c r="J19" s="18">
        <v>1</v>
      </c>
      <c r="K19" s="20"/>
    </row>
    <row r="20" ht="28" customHeight="1" spans="1:11">
      <c r="A20" s="8">
        <v>16</v>
      </c>
      <c r="B20" s="9" t="str">
        <f>"雷鹏"</f>
        <v>雷鹏</v>
      </c>
      <c r="C20" s="9" t="str">
        <f>"男"</f>
        <v>男</v>
      </c>
      <c r="D20" s="15" t="s">
        <v>13</v>
      </c>
      <c r="E20" s="11">
        <v>83.3</v>
      </c>
      <c r="F20" s="12">
        <f t="shared" si="0"/>
        <v>49.98</v>
      </c>
      <c r="G20" s="12">
        <v>79.25</v>
      </c>
      <c r="H20" s="12">
        <f t="shared" si="1"/>
        <v>31.7</v>
      </c>
      <c r="I20" s="12">
        <f t="shared" si="2"/>
        <v>81.68</v>
      </c>
      <c r="J20" s="18">
        <v>2</v>
      </c>
      <c r="K20" s="21"/>
    </row>
    <row r="21" ht="28" customHeight="1" spans="1:11">
      <c r="A21" s="8">
        <v>17</v>
      </c>
      <c r="B21" s="9" t="str">
        <f>"刘名"</f>
        <v>刘名</v>
      </c>
      <c r="C21" s="9" t="str">
        <f>"女"</f>
        <v>女</v>
      </c>
      <c r="D21" s="10" t="s">
        <v>14</v>
      </c>
      <c r="E21" s="11">
        <v>83.14</v>
      </c>
      <c r="F21" s="12">
        <f t="shared" si="0"/>
        <v>49.884</v>
      </c>
      <c r="G21" s="12">
        <v>80.25</v>
      </c>
      <c r="H21" s="12">
        <f t="shared" si="1"/>
        <v>32.1</v>
      </c>
      <c r="I21" s="12">
        <f t="shared" si="2"/>
        <v>81.984</v>
      </c>
      <c r="J21" s="18">
        <v>1</v>
      </c>
      <c r="K21" s="20"/>
    </row>
    <row r="22" ht="35" customHeight="1" spans="1:11">
      <c r="A22" s="8">
        <v>18</v>
      </c>
      <c r="B22" s="9" t="str">
        <f>"陈孟溥熹"</f>
        <v>陈孟溥熹</v>
      </c>
      <c r="C22" s="9" t="str">
        <f>"男"</f>
        <v>男</v>
      </c>
      <c r="D22" s="10" t="s">
        <v>14</v>
      </c>
      <c r="E22" s="11">
        <v>77.02</v>
      </c>
      <c r="F22" s="12">
        <f t="shared" si="0"/>
        <v>46.212</v>
      </c>
      <c r="G22" s="12">
        <v>54.5</v>
      </c>
      <c r="H22" s="12">
        <f t="shared" si="1"/>
        <v>21.8</v>
      </c>
      <c r="I22" s="12">
        <f t="shared" si="2"/>
        <v>68.012</v>
      </c>
      <c r="J22" s="18">
        <v>2</v>
      </c>
      <c r="K22" s="20"/>
    </row>
    <row r="23" ht="32" customHeight="1" spans="1:11">
      <c r="A23" s="8">
        <v>19</v>
      </c>
      <c r="B23" s="9" t="str">
        <f>"尹小舟"</f>
        <v>尹小舟</v>
      </c>
      <c r="C23" s="9" t="str">
        <f>"女"</f>
        <v>女</v>
      </c>
      <c r="D23" s="15" t="s">
        <v>15</v>
      </c>
      <c r="E23" s="11">
        <v>81.838</v>
      </c>
      <c r="F23" s="12">
        <f t="shared" si="0"/>
        <v>49.1028</v>
      </c>
      <c r="G23" s="12">
        <v>62.75</v>
      </c>
      <c r="H23" s="12">
        <f t="shared" si="1"/>
        <v>25.1</v>
      </c>
      <c r="I23" s="12">
        <f t="shared" si="2"/>
        <v>74.2028</v>
      </c>
      <c r="J23" s="18">
        <v>1</v>
      </c>
      <c r="K23" s="20"/>
    </row>
    <row r="24" ht="34" customHeight="1" spans="1:11">
      <c r="A24" s="8">
        <v>20</v>
      </c>
      <c r="B24" s="9" t="s">
        <v>16</v>
      </c>
      <c r="C24" s="9" t="s">
        <v>17</v>
      </c>
      <c r="D24" s="10" t="s">
        <v>18</v>
      </c>
      <c r="E24" s="11">
        <v>76.06</v>
      </c>
      <c r="F24" s="11">
        <f t="shared" si="0"/>
        <v>45.636</v>
      </c>
      <c r="G24" s="11">
        <v>85.5</v>
      </c>
      <c r="H24" s="12">
        <f t="shared" si="1"/>
        <v>34.2</v>
      </c>
      <c r="I24" s="12">
        <f t="shared" si="2"/>
        <v>79.836</v>
      </c>
      <c r="J24" s="22">
        <v>1</v>
      </c>
      <c r="K24" s="23" t="s">
        <v>19</v>
      </c>
    </row>
    <row r="25" ht="30" customHeight="1" spans="1:11">
      <c r="A25" s="8">
        <v>21</v>
      </c>
      <c r="B25" s="9" t="s">
        <v>20</v>
      </c>
      <c r="C25" s="9" t="s">
        <v>17</v>
      </c>
      <c r="D25" s="10" t="s">
        <v>18</v>
      </c>
      <c r="E25" s="11">
        <v>88.802</v>
      </c>
      <c r="F25" s="11">
        <f t="shared" si="0"/>
        <v>53.2812</v>
      </c>
      <c r="G25" s="11">
        <v>61.5</v>
      </c>
      <c r="H25" s="12">
        <f t="shared" si="1"/>
        <v>24.6</v>
      </c>
      <c r="I25" s="12">
        <f t="shared" si="2"/>
        <v>77.8812</v>
      </c>
      <c r="J25" s="22">
        <v>2</v>
      </c>
      <c r="K25" s="24"/>
    </row>
    <row r="26" ht="30" customHeight="1" spans="1:11">
      <c r="A26" s="8">
        <v>22</v>
      </c>
      <c r="B26" s="9" t="s">
        <v>21</v>
      </c>
      <c r="C26" s="9" t="s">
        <v>17</v>
      </c>
      <c r="D26" s="10" t="s">
        <v>18</v>
      </c>
      <c r="E26" s="11">
        <v>72.718</v>
      </c>
      <c r="F26" s="11">
        <f t="shared" si="0"/>
        <v>43.6308</v>
      </c>
      <c r="G26" s="11">
        <v>65</v>
      </c>
      <c r="H26" s="12">
        <f t="shared" si="1"/>
        <v>26</v>
      </c>
      <c r="I26" s="12">
        <f t="shared" si="2"/>
        <v>69.6308</v>
      </c>
      <c r="J26" s="22">
        <v>3</v>
      </c>
      <c r="K26" s="24"/>
    </row>
    <row r="27" ht="30" customHeight="1" spans="1:11">
      <c r="A27" s="8">
        <v>23</v>
      </c>
      <c r="B27" s="9" t="str">
        <f>"邹黄海"</f>
        <v>邹黄海</v>
      </c>
      <c r="C27" s="9" t="str">
        <f>"男"</f>
        <v>男</v>
      </c>
      <c r="D27" s="15" t="s">
        <v>22</v>
      </c>
      <c r="E27" s="11">
        <v>69.08</v>
      </c>
      <c r="F27" s="11">
        <f t="shared" si="0"/>
        <v>41.448</v>
      </c>
      <c r="G27" s="11">
        <v>64.5</v>
      </c>
      <c r="H27" s="12">
        <f t="shared" si="1"/>
        <v>25.8</v>
      </c>
      <c r="I27" s="12">
        <f t="shared" si="2"/>
        <v>67.248</v>
      </c>
      <c r="J27" s="22">
        <v>1</v>
      </c>
      <c r="K27" s="24"/>
    </row>
    <row r="28" ht="30" customHeight="1" spans="1:11">
      <c r="A28" s="8">
        <v>24</v>
      </c>
      <c r="B28" s="9" t="str">
        <f>"戴陨邑"</f>
        <v>戴陨邑</v>
      </c>
      <c r="C28" s="9" t="str">
        <f>"男"</f>
        <v>男</v>
      </c>
      <c r="D28" s="15" t="s">
        <v>22</v>
      </c>
      <c r="E28" s="11">
        <v>58.398</v>
      </c>
      <c r="F28" s="11">
        <f t="shared" si="0"/>
        <v>35.0388</v>
      </c>
      <c r="G28" s="11">
        <v>60.25</v>
      </c>
      <c r="H28" s="12">
        <f t="shared" si="1"/>
        <v>24.1</v>
      </c>
      <c r="I28" s="12">
        <f t="shared" si="2"/>
        <v>59.1388</v>
      </c>
      <c r="J28" s="22">
        <v>2</v>
      </c>
      <c r="K28" s="24"/>
    </row>
    <row r="29" ht="30" customHeight="1" spans="1:11">
      <c r="A29" s="8">
        <v>25</v>
      </c>
      <c r="B29" s="9" t="str">
        <f>"付泽江"</f>
        <v>付泽江</v>
      </c>
      <c r="C29" s="9" t="str">
        <f>"男"</f>
        <v>男</v>
      </c>
      <c r="D29" s="10" t="s">
        <v>23</v>
      </c>
      <c r="E29" s="11">
        <v>80.08</v>
      </c>
      <c r="F29" s="11">
        <f t="shared" si="0"/>
        <v>48.048</v>
      </c>
      <c r="G29" s="11">
        <v>66.5</v>
      </c>
      <c r="H29" s="12">
        <f t="shared" si="1"/>
        <v>26.6</v>
      </c>
      <c r="I29" s="12">
        <f t="shared" si="2"/>
        <v>74.648</v>
      </c>
      <c r="J29" s="22">
        <v>1</v>
      </c>
      <c r="K29" s="21"/>
    </row>
    <row r="30" ht="30" customHeight="1" spans="1:11">
      <c r="A30" s="8">
        <v>26</v>
      </c>
      <c r="B30" s="9" t="str">
        <f>"李涛"</f>
        <v>李涛</v>
      </c>
      <c r="C30" s="9" t="str">
        <f t="shared" ref="C30:C39" si="4">"女"</f>
        <v>女</v>
      </c>
      <c r="D30" s="9" t="s">
        <v>24</v>
      </c>
      <c r="E30" s="11">
        <v>85.516</v>
      </c>
      <c r="F30" s="11">
        <f t="shared" ref="F30:F43" si="5">E30*0.6</f>
        <v>51.3096</v>
      </c>
      <c r="G30" s="11">
        <v>88.25</v>
      </c>
      <c r="H30" s="12">
        <f t="shared" si="1"/>
        <v>35.3</v>
      </c>
      <c r="I30" s="12">
        <f t="shared" si="2"/>
        <v>86.6096</v>
      </c>
      <c r="J30" s="22">
        <v>1</v>
      </c>
      <c r="K30" s="21"/>
    </row>
    <row r="31" ht="30" customHeight="1" spans="1:11">
      <c r="A31" s="8">
        <v>27</v>
      </c>
      <c r="B31" s="9" t="str">
        <f>"陈梦园"</f>
        <v>陈梦园</v>
      </c>
      <c r="C31" s="9" t="str">
        <f t="shared" si="4"/>
        <v>女</v>
      </c>
      <c r="D31" s="9" t="s">
        <v>24</v>
      </c>
      <c r="E31" s="11">
        <v>85.072</v>
      </c>
      <c r="F31" s="11">
        <f t="shared" si="5"/>
        <v>51.0432</v>
      </c>
      <c r="G31" s="11">
        <v>85.5</v>
      </c>
      <c r="H31" s="12">
        <f t="shared" si="1"/>
        <v>34.2</v>
      </c>
      <c r="I31" s="12">
        <f t="shared" si="2"/>
        <v>85.2432</v>
      </c>
      <c r="J31" s="22">
        <v>2</v>
      </c>
      <c r="K31" s="21"/>
    </row>
    <row r="32" ht="30" customHeight="1" spans="1:11">
      <c r="A32" s="8">
        <v>28</v>
      </c>
      <c r="B32" s="9" t="str">
        <f>"石雪"</f>
        <v>石雪</v>
      </c>
      <c r="C32" s="9" t="str">
        <f t="shared" si="4"/>
        <v>女</v>
      </c>
      <c r="D32" s="9" t="s">
        <v>24</v>
      </c>
      <c r="E32" s="11">
        <v>83.936</v>
      </c>
      <c r="F32" s="11">
        <f t="shared" si="5"/>
        <v>50.3616</v>
      </c>
      <c r="G32" s="11">
        <v>86.5</v>
      </c>
      <c r="H32" s="12">
        <f t="shared" si="1"/>
        <v>34.6</v>
      </c>
      <c r="I32" s="12">
        <f t="shared" si="2"/>
        <v>84.9616</v>
      </c>
      <c r="J32" s="22">
        <v>3</v>
      </c>
      <c r="K32" s="21"/>
    </row>
    <row r="33" ht="30" customHeight="1" spans="1:11">
      <c r="A33" s="8">
        <v>29</v>
      </c>
      <c r="B33" s="9" t="str">
        <f>"丁晶"</f>
        <v>丁晶</v>
      </c>
      <c r="C33" s="9" t="str">
        <f t="shared" si="4"/>
        <v>女</v>
      </c>
      <c r="D33" s="9" t="s">
        <v>24</v>
      </c>
      <c r="E33" s="11">
        <v>85.34</v>
      </c>
      <c r="F33" s="11">
        <f t="shared" si="5"/>
        <v>51.204</v>
      </c>
      <c r="G33" s="11">
        <v>79.5</v>
      </c>
      <c r="H33" s="12">
        <f t="shared" si="1"/>
        <v>31.8</v>
      </c>
      <c r="I33" s="12">
        <f t="shared" si="2"/>
        <v>83.004</v>
      </c>
      <c r="J33" s="22">
        <v>4</v>
      </c>
      <c r="K33" s="21"/>
    </row>
    <row r="34" ht="33" customHeight="1" spans="1:11">
      <c r="A34" s="8">
        <v>30</v>
      </c>
      <c r="B34" s="9" t="str">
        <f>"黎倩"</f>
        <v>黎倩</v>
      </c>
      <c r="C34" s="9" t="str">
        <f t="shared" si="4"/>
        <v>女</v>
      </c>
      <c r="D34" s="9" t="s">
        <v>24</v>
      </c>
      <c r="E34" s="11">
        <v>87.64</v>
      </c>
      <c r="F34" s="11">
        <f t="shared" si="5"/>
        <v>52.584</v>
      </c>
      <c r="G34" s="11">
        <v>72.5</v>
      </c>
      <c r="H34" s="12">
        <f t="shared" si="1"/>
        <v>29</v>
      </c>
      <c r="I34" s="12">
        <f t="shared" si="2"/>
        <v>81.584</v>
      </c>
      <c r="J34" s="22">
        <v>5</v>
      </c>
      <c r="K34" s="24"/>
    </row>
    <row r="35" ht="33" customHeight="1" spans="1:11">
      <c r="A35" s="8">
        <v>31</v>
      </c>
      <c r="B35" s="9" t="str">
        <f>"黄珊"</f>
        <v>黄珊</v>
      </c>
      <c r="C35" s="9" t="str">
        <f t="shared" si="4"/>
        <v>女</v>
      </c>
      <c r="D35" s="9" t="s">
        <v>24</v>
      </c>
      <c r="E35" s="11">
        <v>85.09</v>
      </c>
      <c r="F35" s="16">
        <f t="shared" si="5"/>
        <v>51.054</v>
      </c>
      <c r="G35" s="11">
        <v>73.75</v>
      </c>
      <c r="H35" s="12">
        <f t="shared" si="1"/>
        <v>29.5</v>
      </c>
      <c r="I35" s="12">
        <f t="shared" si="2"/>
        <v>80.554</v>
      </c>
      <c r="J35" s="22">
        <v>6</v>
      </c>
      <c r="K35" s="24"/>
    </row>
    <row r="36" ht="33" customHeight="1" spans="1:11">
      <c r="A36" s="8">
        <v>32</v>
      </c>
      <c r="B36" s="9" t="str">
        <f>"曹仕琳"</f>
        <v>曹仕琳</v>
      </c>
      <c r="C36" s="9" t="str">
        <f t="shared" si="4"/>
        <v>女</v>
      </c>
      <c r="D36" s="9" t="s">
        <v>24</v>
      </c>
      <c r="E36" s="11">
        <v>86.496</v>
      </c>
      <c r="F36" s="11">
        <f t="shared" si="5"/>
        <v>51.8976</v>
      </c>
      <c r="G36" s="11">
        <v>70.5</v>
      </c>
      <c r="H36" s="12">
        <f t="shared" si="1"/>
        <v>28.2</v>
      </c>
      <c r="I36" s="12">
        <f t="shared" si="2"/>
        <v>80.0976</v>
      </c>
      <c r="J36" s="22">
        <v>7</v>
      </c>
      <c r="K36" s="24"/>
    </row>
    <row r="37" ht="33" customHeight="1" spans="1:11">
      <c r="A37" s="8">
        <v>33</v>
      </c>
      <c r="B37" s="9" t="str">
        <f>"王彤"</f>
        <v>王彤</v>
      </c>
      <c r="C37" s="9" t="str">
        <f t="shared" si="4"/>
        <v>女</v>
      </c>
      <c r="D37" s="9" t="s">
        <v>24</v>
      </c>
      <c r="E37" s="11">
        <v>84.484</v>
      </c>
      <c r="F37" s="11">
        <f t="shared" si="5"/>
        <v>50.6904</v>
      </c>
      <c r="G37" s="11">
        <v>73.5</v>
      </c>
      <c r="H37" s="12">
        <f t="shared" si="1"/>
        <v>29.4</v>
      </c>
      <c r="I37" s="12">
        <f t="shared" si="2"/>
        <v>80.0904</v>
      </c>
      <c r="J37" s="22">
        <v>8</v>
      </c>
      <c r="K37" s="24"/>
    </row>
    <row r="38" ht="33" customHeight="1" spans="1:11">
      <c r="A38" s="8">
        <v>34</v>
      </c>
      <c r="B38" s="9" t="str">
        <f>"袁园"</f>
        <v>袁园</v>
      </c>
      <c r="C38" s="9" t="str">
        <f t="shared" si="4"/>
        <v>女</v>
      </c>
      <c r="D38" s="9" t="s">
        <v>24</v>
      </c>
      <c r="E38" s="11">
        <v>85.552</v>
      </c>
      <c r="F38" s="11">
        <f t="shared" si="5"/>
        <v>51.3312</v>
      </c>
      <c r="G38" s="11">
        <v>71</v>
      </c>
      <c r="H38" s="12">
        <f t="shared" si="1"/>
        <v>28.4</v>
      </c>
      <c r="I38" s="12">
        <f t="shared" si="2"/>
        <v>79.7312</v>
      </c>
      <c r="J38" s="22">
        <v>9</v>
      </c>
      <c r="K38" s="24"/>
    </row>
    <row r="39" ht="33" customHeight="1" spans="1:11">
      <c r="A39" s="8">
        <v>35</v>
      </c>
      <c r="B39" s="9" t="str">
        <f>"刘璐"</f>
        <v>刘璐</v>
      </c>
      <c r="C39" s="9" t="str">
        <f t="shared" si="4"/>
        <v>女</v>
      </c>
      <c r="D39" s="9" t="s">
        <v>24</v>
      </c>
      <c r="E39" s="11">
        <v>86.38</v>
      </c>
      <c r="F39" s="11">
        <f t="shared" si="5"/>
        <v>51.828</v>
      </c>
      <c r="G39" s="11">
        <v>66.5</v>
      </c>
      <c r="H39" s="12">
        <f t="shared" si="1"/>
        <v>26.6</v>
      </c>
      <c r="I39" s="12">
        <f t="shared" si="2"/>
        <v>78.428</v>
      </c>
      <c r="J39" s="22">
        <v>10</v>
      </c>
      <c r="K39" s="24"/>
    </row>
    <row r="40" ht="31" customHeight="1" spans="1:11">
      <c r="A40" s="8">
        <v>36</v>
      </c>
      <c r="B40" s="9" t="str">
        <f>"李颖仲"</f>
        <v>李颖仲</v>
      </c>
      <c r="C40" s="9" t="str">
        <f>"男"</f>
        <v>男</v>
      </c>
      <c r="D40" s="17" t="s">
        <v>25</v>
      </c>
      <c r="E40" s="11">
        <v>87.68</v>
      </c>
      <c r="F40" s="11">
        <f t="shared" si="5"/>
        <v>52.608</v>
      </c>
      <c r="G40" s="11">
        <v>65.75</v>
      </c>
      <c r="H40" s="12">
        <f t="shared" si="1"/>
        <v>26.3</v>
      </c>
      <c r="I40" s="12">
        <f t="shared" si="2"/>
        <v>78.908</v>
      </c>
      <c r="J40" s="22">
        <v>1</v>
      </c>
      <c r="K40" s="25"/>
    </row>
    <row r="41" ht="31" customHeight="1" spans="1:11">
      <c r="A41" s="8">
        <v>37</v>
      </c>
      <c r="B41" s="9" t="str">
        <f>"李露丝"</f>
        <v>李露丝</v>
      </c>
      <c r="C41" s="9" t="str">
        <f>"女"</f>
        <v>女</v>
      </c>
      <c r="D41" s="17" t="s">
        <v>25</v>
      </c>
      <c r="E41" s="11">
        <v>81.464</v>
      </c>
      <c r="F41" s="11">
        <f t="shared" si="5"/>
        <v>48.8784</v>
      </c>
      <c r="G41" s="11">
        <v>65.5</v>
      </c>
      <c r="H41" s="12">
        <f t="shared" si="1"/>
        <v>26.2</v>
      </c>
      <c r="I41" s="12">
        <f t="shared" si="2"/>
        <v>75.0784</v>
      </c>
      <c r="J41" s="22">
        <v>2</v>
      </c>
      <c r="K41" s="25"/>
    </row>
    <row r="42" ht="31" customHeight="1" spans="1:11">
      <c r="A42" s="8">
        <v>38</v>
      </c>
      <c r="B42" s="9" t="str">
        <f>"李泽培"</f>
        <v>李泽培</v>
      </c>
      <c r="C42" s="9" t="str">
        <f>"男"</f>
        <v>男</v>
      </c>
      <c r="D42" s="17" t="s">
        <v>25</v>
      </c>
      <c r="E42" s="11">
        <v>65.828</v>
      </c>
      <c r="F42" s="11">
        <f t="shared" si="5"/>
        <v>39.4968</v>
      </c>
      <c r="G42" s="11">
        <v>67</v>
      </c>
      <c r="H42" s="12">
        <f t="shared" si="1"/>
        <v>26.8</v>
      </c>
      <c r="I42" s="12">
        <f t="shared" si="2"/>
        <v>66.2968</v>
      </c>
      <c r="J42" s="22">
        <v>3</v>
      </c>
      <c r="K42" s="25"/>
    </row>
    <row r="43" ht="31" customHeight="1" spans="1:11">
      <c r="A43" s="8">
        <v>39</v>
      </c>
      <c r="B43" s="9" t="str">
        <f>"曾华"</f>
        <v>曾华</v>
      </c>
      <c r="C43" s="9" t="str">
        <f>"男"</f>
        <v>男</v>
      </c>
      <c r="D43" s="17" t="s">
        <v>25</v>
      </c>
      <c r="E43" s="11">
        <v>72.4</v>
      </c>
      <c r="F43" s="11">
        <f t="shared" si="5"/>
        <v>43.44</v>
      </c>
      <c r="G43" s="11">
        <v>54.5</v>
      </c>
      <c r="H43" s="12">
        <f t="shared" si="1"/>
        <v>21.8</v>
      </c>
      <c r="I43" s="12">
        <f t="shared" si="2"/>
        <v>65.24</v>
      </c>
      <c r="J43" s="22">
        <v>4</v>
      </c>
      <c r="K43" s="25"/>
    </row>
  </sheetData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K2"/>
  </mergeCells>
  <pageMargins left="0.747916666666667" right="0.432638888888889" top="0.393055555555556" bottom="0.235416666666667" header="0.313888888888889" footer="0.313888888888889"/>
  <pageSetup paperSize="9" orientation="landscape" horizontalDpi="600"/>
  <headerFooter>
    <oddFooter>&amp;C第 &amp;P 页，共 &amp;N 页</oddFooter>
  </headerFooter>
  <rowBreaks count="2" manualBreakCount="2">
    <brk id="18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B1"/>
    </sheetView>
  </sheetViews>
  <sheetFormatPr defaultColWidth="9.14285714285714" defaultRowHeight="1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体育岗位面试名单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2018-07-02T12:24:00Z</dcterms:created>
  <cp:lastPrinted>2018-07-07T03:22:00Z</cp:lastPrinted>
  <dcterms:modified xsi:type="dcterms:W3CDTF">2019-07-19T08:15:47Z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