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唐河县" sheetId="2" r:id="rId1"/>
  </sheets>
  <definedNames>
    <definedName name="_xlnm._FilterDatabase" localSheetId="0" hidden="1">唐河县!$A$2:$J$157</definedName>
    <definedName name="_xlnm.Print_Titles" localSheetId="0">唐河县!$1:$2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<sst xmlns="http://schemas.openxmlformats.org/spreadsheetml/2006/main" count="321" uniqueCount="167">
  <si>
    <t>附件1：2025年南阳市唐河县事业单位公开招聘联考进入面试确认人员名单</t>
  </si>
  <si>
    <t>序号</t>
  </si>
  <si>
    <t>招考单位</t>
  </si>
  <si>
    <t>职位代码</t>
  </si>
  <si>
    <t>姓名</t>
  </si>
  <si>
    <t>准考证号</t>
  </si>
  <si>
    <t>职业能力测验</t>
  </si>
  <si>
    <t>专业知识（综合、教育、卫生）</t>
  </si>
  <si>
    <t>原始笔试成绩</t>
  </si>
  <si>
    <t>加分</t>
  </si>
  <si>
    <t>笔试成绩</t>
  </si>
  <si>
    <t>唐河县</t>
  </si>
  <si>
    <t>赵鑫</t>
  </si>
  <si>
    <t>秦建豪</t>
  </si>
  <si>
    <t>牛罗玉</t>
  </si>
  <si>
    <t>安思为</t>
  </si>
  <si>
    <t>张春丽</t>
  </si>
  <si>
    <t>刘奇遇</t>
  </si>
  <si>
    <t>赵港</t>
  </si>
  <si>
    <t>厉荣耀</t>
  </si>
  <si>
    <t>沈政宇</t>
  </si>
  <si>
    <t>李源</t>
  </si>
  <si>
    <t>张硕</t>
  </si>
  <si>
    <t>张月</t>
  </si>
  <si>
    <t>张娇</t>
  </si>
  <si>
    <t>刘健</t>
  </si>
  <si>
    <t>方栋梁</t>
  </si>
  <si>
    <t>王艳慧</t>
  </si>
  <si>
    <t>刘怡</t>
  </si>
  <si>
    <t>李家鸣</t>
  </si>
  <si>
    <t>冯荣辉</t>
  </si>
  <si>
    <t>苗丹</t>
  </si>
  <si>
    <t>张家豪</t>
  </si>
  <si>
    <t>姜早阳</t>
  </si>
  <si>
    <t>张瑞汛</t>
  </si>
  <si>
    <t>韩婧</t>
  </si>
  <si>
    <t>宋昕航</t>
  </si>
  <si>
    <t>曹炳政</t>
  </si>
  <si>
    <t>黄龙</t>
  </si>
  <si>
    <t>韩世豪</t>
  </si>
  <si>
    <t>宋佳豪</t>
  </si>
  <si>
    <t>徐佳佳</t>
  </si>
  <si>
    <t>白紊凯</t>
  </si>
  <si>
    <t>杨璐嘉</t>
  </si>
  <si>
    <t>杜双江</t>
  </si>
  <si>
    <t>聂洋</t>
  </si>
  <si>
    <t>李想</t>
  </si>
  <si>
    <t>曹子明</t>
  </si>
  <si>
    <t>周慧敏</t>
  </si>
  <si>
    <t>王保融</t>
  </si>
  <si>
    <t>雷韩</t>
  </si>
  <si>
    <t>孙浩铭</t>
  </si>
  <si>
    <t>张婉诺</t>
  </si>
  <si>
    <t>黄诗意</t>
  </si>
  <si>
    <t>许逸飞</t>
  </si>
  <si>
    <t>张起亮</t>
  </si>
  <si>
    <t>李昊泰</t>
  </si>
  <si>
    <t>丁峰</t>
  </si>
  <si>
    <t>曲婉旖</t>
  </si>
  <si>
    <t>赵威</t>
  </si>
  <si>
    <t>徐卓</t>
  </si>
  <si>
    <t>王辰驰</t>
  </si>
  <si>
    <t>张梦遥</t>
  </si>
  <si>
    <t>余昊</t>
  </si>
  <si>
    <t>赵新</t>
  </si>
  <si>
    <t>黄震震</t>
  </si>
  <si>
    <t>张恒</t>
  </si>
  <si>
    <t>刘金柱</t>
  </si>
  <si>
    <t>梁靖华</t>
  </si>
  <si>
    <t xml:space="preserve">梁晓蕊 </t>
  </si>
  <si>
    <t>冯彤彤</t>
  </si>
  <si>
    <t>吴月</t>
  </si>
  <si>
    <t>李炎</t>
  </si>
  <si>
    <t>李岢凝</t>
  </si>
  <si>
    <t>赵怡博</t>
  </si>
  <si>
    <t>李宗道</t>
  </si>
  <si>
    <t>杜熠炎</t>
  </si>
  <si>
    <t>林少旭</t>
  </si>
  <si>
    <t>姜鹏源</t>
  </si>
  <si>
    <t>高昭</t>
  </si>
  <si>
    <t>王顺延</t>
  </si>
  <si>
    <t>郭鑫菊</t>
  </si>
  <si>
    <t>曲岩彬</t>
  </si>
  <si>
    <t>贾学钦</t>
  </si>
  <si>
    <t>武文佳</t>
  </si>
  <si>
    <t>石朴</t>
  </si>
  <si>
    <t>孙状</t>
  </si>
  <si>
    <t>尤会珍</t>
  </si>
  <si>
    <t>王端阳</t>
  </si>
  <si>
    <t>杨晓杰</t>
  </si>
  <si>
    <t>张凯文</t>
  </si>
  <si>
    <t>李恬恬</t>
  </si>
  <si>
    <t>曲宗烨</t>
  </si>
  <si>
    <t>胡文豪</t>
  </si>
  <si>
    <t>薛嘉宁</t>
  </si>
  <si>
    <t>薛醒</t>
  </si>
  <si>
    <t>夏宇辉</t>
  </si>
  <si>
    <t>王涛</t>
  </si>
  <si>
    <t>王袁铮</t>
  </si>
  <si>
    <t>姬永安</t>
  </si>
  <si>
    <t>王奕博</t>
  </si>
  <si>
    <t>黄童</t>
  </si>
  <si>
    <t>李浩哲</t>
  </si>
  <si>
    <t>谭晓</t>
  </si>
  <si>
    <t>陆国冰</t>
  </si>
  <si>
    <t>卫森</t>
  </si>
  <si>
    <t>郭瑞明</t>
  </si>
  <si>
    <t>吴迪</t>
  </si>
  <si>
    <t>刘香君</t>
  </si>
  <si>
    <t>刘畅</t>
  </si>
  <si>
    <t>周明达</t>
  </si>
  <si>
    <t>张广渠</t>
  </si>
  <si>
    <t>袁义杰</t>
  </si>
  <si>
    <t>黄兴</t>
  </si>
  <si>
    <t>李晨</t>
  </si>
  <si>
    <t>丁一</t>
  </si>
  <si>
    <t>马文生</t>
  </si>
  <si>
    <t>邹宗瑜</t>
  </si>
  <si>
    <t>刘晨炜</t>
  </si>
  <si>
    <t>王峰</t>
  </si>
  <si>
    <t>李文秀</t>
  </si>
  <si>
    <t>杨斐焱</t>
  </si>
  <si>
    <t>李佳旎</t>
  </si>
  <si>
    <t>杨庆</t>
  </si>
  <si>
    <t>常欣冉</t>
  </si>
  <si>
    <t>焦宁西</t>
  </si>
  <si>
    <t>李华莹</t>
  </si>
  <si>
    <t>蔡彬彬</t>
  </si>
  <si>
    <t>张森</t>
  </si>
  <si>
    <t>李忠梅</t>
  </si>
  <si>
    <t>刘景</t>
  </si>
  <si>
    <t>薛晶晶</t>
  </si>
  <si>
    <t>屈妍</t>
  </si>
  <si>
    <t>韩瑫</t>
  </si>
  <si>
    <t>朱佳慧</t>
  </si>
  <si>
    <t>刘春红</t>
  </si>
  <si>
    <t>徐佩佩</t>
  </si>
  <si>
    <t>王玉栋</t>
  </si>
  <si>
    <t>赵秀峰</t>
  </si>
  <si>
    <t>秦雪婷</t>
  </si>
  <si>
    <t>孙启航</t>
  </si>
  <si>
    <t>曹猛</t>
  </si>
  <si>
    <t>罗丙印</t>
  </si>
  <si>
    <t>苏梦瑶</t>
  </si>
  <si>
    <t>杨志昂</t>
  </si>
  <si>
    <t>白金航</t>
  </si>
  <si>
    <t>喻冰岩</t>
  </si>
  <si>
    <t>曾凡沛</t>
  </si>
  <si>
    <t>董默含</t>
  </si>
  <si>
    <t>牛国庆</t>
  </si>
  <si>
    <t>赵梓勋</t>
  </si>
  <si>
    <t>马文博</t>
  </si>
  <si>
    <t>王鑫</t>
  </si>
  <si>
    <t>潘文博</t>
  </si>
  <si>
    <t>曲森</t>
  </si>
  <si>
    <t>张怡斐</t>
  </si>
  <si>
    <t>冯韦嘉</t>
  </si>
  <si>
    <t>赵长春</t>
  </si>
  <si>
    <t>武铃云</t>
  </si>
  <si>
    <t>肖鹏</t>
  </si>
  <si>
    <t>苏报</t>
  </si>
  <si>
    <t>赵景卓</t>
  </si>
  <si>
    <t>丁兆辉</t>
  </si>
  <si>
    <t>李丹丹</t>
  </si>
  <si>
    <t>王之卉</t>
  </si>
  <si>
    <t>邓雅菲</t>
  </si>
  <si>
    <t>娄圆圆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</si>
</sst>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7"/>
  <sheetViews>
    <sheetView tabSelected="1" workbookViewId="0">
      <selection activeCell="N17" sqref="N17"/>
    </sheetView>
  </sheetViews>
  <sheetFormatPr defaultColWidth="9" defaultRowHeight="14.25"/>
  <cols>
    <col min="1" max="1" width="9.66666666666667" style="1" customWidth="1"/>
    <col min="2" max="2" width="9" style="1"/>
    <col min="3" max="3" width="13.625" style="1" customWidth="1"/>
    <col min="4" max="4" width="11" style="1" customWidth="1"/>
    <col min="5" max="5" width="14.625" style="1" customWidth="1"/>
    <col min="6" max="6" width="13.25" style="2" customWidth="1"/>
    <col min="7" max="7" width="29.6333333333333" style="2" customWidth="1"/>
    <col min="8" max="8" width="12.8833333333333" style="3" customWidth="1"/>
    <col min="9" max="9" width="9" style="4" customWidth="1"/>
    <col min="10" max="10" width="9.125" style="4"/>
    <col min="11" max="16384" width="9" style="1"/>
  </cols>
  <sheetData>
    <row r="1" ht="2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ht="28" customHeight="1" spans="1:10">
      <c r="A3" s="6">
        <v>1</v>
      </c>
      <c r="B3" s="6" t="s">
        <v>11</v>
      </c>
      <c r="C3" s="6" t="str">
        <f>"27001001011"</f>
        <v>27001001011</v>
      </c>
      <c r="D3" s="6" t="s">
        <v>12</v>
      </c>
      <c r="E3" s="6" t="str">
        <f>"250172503607"</f>
        <v>250172503607</v>
      </c>
      <c r="F3" s="8">
        <v>67.3</v>
      </c>
      <c r="G3" s="8">
        <v>62.05</v>
      </c>
      <c r="H3" s="9">
        <f t="shared" ref="H3:H26" si="0">(F3+G3)/2</f>
        <v>64.675</v>
      </c>
      <c r="I3" s="6"/>
      <c r="J3" s="11">
        <f t="shared" ref="J3:J26" si="1">H3+I3</f>
        <v>64.675</v>
      </c>
    </row>
    <row r="4" ht="28" customHeight="1" spans="1:10">
      <c r="A4" s="6">
        <v>2</v>
      </c>
      <c r="B4" s="6" t="s">
        <v>11</v>
      </c>
      <c r="C4" s="6" t="str">
        <f>"27001001011"</f>
        <v>27001001011</v>
      </c>
      <c r="D4" s="6" t="s">
        <v>13</v>
      </c>
      <c r="E4" s="6" t="str">
        <f>"250172601526"</f>
        <v>250172601526</v>
      </c>
      <c r="F4" s="8">
        <v>75.43</v>
      </c>
      <c r="G4" s="8">
        <v>52.94</v>
      </c>
      <c r="H4" s="9">
        <f t="shared" si="0"/>
        <v>64.185</v>
      </c>
      <c r="I4" s="6"/>
      <c r="J4" s="11">
        <f t="shared" si="1"/>
        <v>64.185</v>
      </c>
    </row>
    <row r="5" ht="28" customHeight="1" spans="1:10">
      <c r="A5" s="6">
        <v>3</v>
      </c>
      <c r="B5" s="6" t="s">
        <v>11</v>
      </c>
      <c r="C5" s="6" t="str">
        <f>"27001001011"</f>
        <v>27001001011</v>
      </c>
      <c r="D5" s="6" t="s">
        <v>14</v>
      </c>
      <c r="E5" s="6" t="str">
        <f>"250172502215"</f>
        <v>250172502215</v>
      </c>
      <c r="F5" s="8">
        <v>70.1</v>
      </c>
      <c r="G5" s="8">
        <v>56.61</v>
      </c>
      <c r="H5" s="9">
        <f t="shared" si="0"/>
        <v>63.355</v>
      </c>
      <c r="I5" s="6"/>
      <c r="J5" s="11">
        <f t="shared" si="1"/>
        <v>63.355</v>
      </c>
    </row>
    <row r="6" ht="28" customHeight="1" spans="1:10">
      <c r="A6" s="6">
        <v>4</v>
      </c>
      <c r="B6" s="6" t="s">
        <v>11</v>
      </c>
      <c r="C6" s="6" t="str">
        <f>"27002001011"</f>
        <v>27002001011</v>
      </c>
      <c r="D6" s="6" t="s">
        <v>15</v>
      </c>
      <c r="E6" s="6" t="str">
        <f>"250172605516"</f>
        <v>250172605516</v>
      </c>
      <c r="F6" s="8">
        <v>73.94</v>
      </c>
      <c r="G6" s="8">
        <v>60.11</v>
      </c>
      <c r="H6" s="9">
        <f t="shared" si="0"/>
        <v>67.025</v>
      </c>
      <c r="I6" s="6"/>
      <c r="J6" s="11">
        <f t="shared" si="1"/>
        <v>67.025</v>
      </c>
    </row>
    <row r="7" ht="28" customHeight="1" spans="1:10">
      <c r="A7" s="6">
        <v>5</v>
      </c>
      <c r="B7" s="6" t="s">
        <v>11</v>
      </c>
      <c r="C7" s="6" t="str">
        <f>"27002001011"</f>
        <v>27002001011</v>
      </c>
      <c r="D7" s="6" t="s">
        <v>16</v>
      </c>
      <c r="E7" s="6" t="str">
        <f>"250172603804"</f>
        <v>250172603804</v>
      </c>
      <c r="F7" s="8">
        <v>69.15</v>
      </c>
      <c r="G7" s="8">
        <v>62.99</v>
      </c>
      <c r="H7" s="9">
        <f t="shared" si="0"/>
        <v>66.07</v>
      </c>
      <c r="I7" s="6"/>
      <c r="J7" s="11">
        <f t="shared" si="1"/>
        <v>66.07</v>
      </c>
    </row>
    <row r="8" ht="28" customHeight="1" spans="1:10">
      <c r="A8" s="6">
        <v>6</v>
      </c>
      <c r="B8" s="6" t="s">
        <v>11</v>
      </c>
      <c r="C8" s="6" t="str">
        <f>"27002001011"</f>
        <v>27002001011</v>
      </c>
      <c r="D8" s="6" t="s">
        <v>17</v>
      </c>
      <c r="E8" s="6" t="str">
        <f>"250172501206"</f>
        <v>250172501206</v>
      </c>
      <c r="F8" s="8">
        <v>54.7</v>
      </c>
      <c r="G8" s="8">
        <v>56.38</v>
      </c>
      <c r="H8" s="9">
        <f t="shared" si="0"/>
        <v>55.54</v>
      </c>
      <c r="I8" s="11">
        <v>10</v>
      </c>
      <c r="J8" s="11">
        <f t="shared" si="1"/>
        <v>65.54</v>
      </c>
    </row>
    <row r="9" ht="28" customHeight="1" spans="1:10">
      <c r="A9" s="6">
        <v>7</v>
      </c>
      <c r="B9" s="6" t="s">
        <v>11</v>
      </c>
      <c r="C9" s="6" t="str">
        <f>"27003001011"</f>
        <v>27003001011</v>
      </c>
      <c r="D9" s="6" t="s">
        <v>18</v>
      </c>
      <c r="E9" s="6" t="str">
        <f>"250172503022"</f>
        <v>250172503022</v>
      </c>
      <c r="F9" s="8">
        <v>68.26</v>
      </c>
      <c r="G9" s="8">
        <v>62.89</v>
      </c>
      <c r="H9" s="9">
        <f t="shared" si="0"/>
        <v>65.575</v>
      </c>
      <c r="I9" s="6"/>
      <c r="J9" s="11">
        <f t="shared" si="1"/>
        <v>65.575</v>
      </c>
    </row>
    <row r="10" ht="28" customHeight="1" spans="1:10">
      <c r="A10" s="6">
        <v>8</v>
      </c>
      <c r="B10" s="6" t="s">
        <v>11</v>
      </c>
      <c r="C10" s="6" t="str">
        <f>"27003001011"</f>
        <v>27003001011</v>
      </c>
      <c r="D10" s="6" t="s">
        <v>19</v>
      </c>
      <c r="E10" s="6" t="str">
        <f>"250172500222"</f>
        <v>250172500222</v>
      </c>
      <c r="F10" s="8">
        <v>69.59</v>
      </c>
      <c r="G10" s="8">
        <v>56.44</v>
      </c>
      <c r="H10" s="9">
        <f t="shared" si="0"/>
        <v>63.015</v>
      </c>
      <c r="I10" s="6"/>
      <c r="J10" s="11">
        <f t="shared" si="1"/>
        <v>63.015</v>
      </c>
    </row>
    <row r="11" ht="28" customHeight="1" spans="1:10">
      <c r="A11" s="6">
        <v>9</v>
      </c>
      <c r="B11" s="6" t="s">
        <v>11</v>
      </c>
      <c r="C11" s="6" t="str">
        <f>"27003001011"</f>
        <v>27003001011</v>
      </c>
      <c r="D11" s="6" t="s">
        <v>20</v>
      </c>
      <c r="E11" s="6" t="str">
        <f>"250172602105"</f>
        <v>250172602105</v>
      </c>
      <c r="F11" s="8">
        <v>73.21</v>
      </c>
      <c r="G11" s="8">
        <v>52.66</v>
      </c>
      <c r="H11" s="9">
        <f t="shared" si="0"/>
        <v>62.935</v>
      </c>
      <c r="I11" s="6"/>
      <c r="J11" s="11">
        <f t="shared" si="1"/>
        <v>62.935</v>
      </c>
    </row>
    <row r="12" ht="28" customHeight="1" spans="1:10">
      <c r="A12" s="6">
        <v>10</v>
      </c>
      <c r="B12" s="6" t="s">
        <v>11</v>
      </c>
      <c r="C12" s="6" t="str">
        <f>"27004001011"</f>
        <v>27004001011</v>
      </c>
      <c r="D12" s="6" t="s">
        <v>21</v>
      </c>
      <c r="E12" s="6" t="str">
        <f>"250172600901"</f>
        <v>250172600901</v>
      </c>
      <c r="F12" s="8">
        <v>64.97</v>
      </c>
      <c r="G12" s="8">
        <v>63.44</v>
      </c>
      <c r="H12" s="9">
        <f t="shared" si="0"/>
        <v>64.205</v>
      </c>
      <c r="I12" s="11">
        <v>10</v>
      </c>
      <c r="J12" s="11">
        <f t="shared" si="1"/>
        <v>74.205</v>
      </c>
    </row>
    <row r="13" ht="28" customHeight="1" spans="1:10">
      <c r="A13" s="6">
        <v>11</v>
      </c>
      <c r="B13" s="6" t="s">
        <v>11</v>
      </c>
      <c r="C13" s="6" t="str">
        <f>"27004001011"</f>
        <v>27004001011</v>
      </c>
      <c r="D13" s="6" t="s">
        <v>22</v>
      </c>
      <c r="E13" s="6" t="str">
        <f>"250172503107"</f>
        <v>250172503107</v>
      </c>
      <c r="F13" s="8">
        <v>65.93</v>
      </c>
      <c r="G13" s="8">
        <v>66.6</v>
      </c>
      <c r="H13" s="9">
        <f t="shared" si="0"/>
        <v>66.265</v>
      </c>
      <c r="I13" s="6"/>
      <c r="J13" s="11">
        <f t="shared" si="1"/>
        <v>66.265</v>
      </c>
    </row>
    <row r="14" ht="28" customHeight="1" spans="1:10">
      <c r="A14" s="6">
        <v>12</v>
      </c>
      <c r="B14" s="6" t="s">
        <v>11</v>
      </c>
      <c r="C14" s="6" t="str">
        <f>"27004001011"</f>
        <v>27004001011</v>
      </c>
      <c r="D14" s="6" t="s">
        <v>23</v>
      </c>
      <c r="E14" s="6" t="str">
        <f>"250172602225"</f>
        <v>250172602225</v>
      </c>
      <c r="F14" s="8">
        <v>73.22</v>
      </c>
      <c r="G14" s="8">
        <v>56.39</v>
      </c>
      <c r="H14" s="9">
        <f t="shared" si="0"/>
        <v>64.805</v>
      </c>
      <c r="I14" s="6"/>
      <c r="J14" s="11">
        <f t="shared" si="1"/>
        <v>64.805</v>
      </c>
    </row>
    <row r="15" ht="28" customHeight="1" spans="1:10">
      <c r="A15" s="6">
        <v>13</v>
      </c>
      <c r="B15" s="6" t="s">
        <v>11</v>
      </c>
      <c r="C15" s="6" t="str">
        <f>"27005001011"</f>
        <v>27005001011</v>
      </c>
      <c r="D15" s="6" t="s">
        <v>24</v>
      </c>
      <c r="E15" s="6" t="str">
        <f>"250172605429"</f>
        <v>250172605429</v>
      </c>
      <c r="F15" s="8">
        <v>73.68</v>
      </c>
      <c r="G15" s="8">
        <v>57.6</v>
      </c>
      <c r="H15" s="9">
        <f t="shared" si="0"/>
        <v>65.64</v>
      </c>
      <c r="I15" s="6"/>
      <c r="J15" s="11">
        <f t="shared" si="1"/>
        <v>65.64</v>
      </c>
    </row>
    <row r="16" ht="28" customHeight="1" spans="1:10">
      <c r="A16" s="6">
        <v>14</v>
      </c>
      <c r="B16" s="6" t="s">
        <v>11</v>
      </c>
      <c r="C16" s="6" t="str">
        <f>"27005001011"</f>
        <v>27005001011</v>
      </c>
      <c r="D16" s="6" t="s">
        <v>25</v>
      </c>
      <c r="E16" s="6" t="str">
        <f>"250172605305"</f>
        <v>250172605305</v>
      </c>
      <c r="F16" s="8">
        <v>68.19</v>
      </c>
      <c r="G16" s="8">
        <v>61.55</v>
      </c>
      <c r="H16" s="9">
        <f t="shared" si="0"/>
        <v>64.87</v>
      </c>
      <c r="I16" s="6"/>
      <c r="J16" s="11">
        <f t="shared" si="1"/>
        <v>64.87</v>
      </c>
    </row>
    <row r="17" ht="28" customHeight="1" spans="1:10">
      <c r="A17" s="6">
        <v>15</v>
      </c>
      <c r="B17" s="6" t="s">
        <v>11</v>
      </c>
      <c r="C17" s="6" t="str">
        <f>"27005001011"</f>
        <v>27005001011</v>
      </c>
      <c r="D17" s="6" t="s">
        <v>26</v>
      </c>
      <c r="E17" s="6" t="str">
        <f>"250172504011"</f>
        <v>250172504011</v>
      </c>
      <c r="F17" s="8">
        <v>74.97</v>
      </c>
      <c r="G17" s="8">
        <v>54.05</v>
      </c>
      <c r="H17" s="9">
        <f t="shared" si="0"/>
        <v>64.51</v>
      </c>
      <c r="I17" s="6"/>
      <c r="J17" s="11">
        <f t="shared" si="1"/>
        <v>64.51</v>
      </c>
    </row>
    <row r="18" ht="28" customHeight="1" spans="1:10">
      <c r="A18" s="6">
        <v>16</v>
      </c>
      <c r="B18" s="6" t="s">
        <v>11</v>
      </c>
      <c r="C18" s="6" t="str">
        <f>"27006001011"</f>
        <v>27006001011</v>
      </c>
      <c r="D18" s="6" t="s">
        <v>27</v>
      </c>
      <c r="E18" s="6" t="str">
        <f>"250172602930"</f>
        <v>250172602930</v>
      </c>
      <c r="F18" s="8">
        <v>63.84</v>
      </c>
      <c r="G18" s="8">
        <v>59.6</v>
      </c>
      <c r="H18" s="9">
        <f t="shared" si="0"/>
        <v>61.72</v>
      </c>
      <c r="I18" s="6"/>
      <c r="J18" s="11">
        <f t="shared" si="1"/>
        <v>61.72</v>
      </c>
    </row>
    <row r="19" ht="28" customHeight="1" spans="1:10">
      <c r="A19" s="6">
        <v>17</v>
      </c>
      <c r="B19" s="6" t="s">
        <v>11</v>
      </c>
      <c r="C19" s="6" t="str">
        <f>"27006001011"</f>
        <v>27006001011</v>
      </c>
      <c r="D19" s="6" t="s">
        <v>28</v>
      </c>
      <c r="E19" s="6" t="str">
        <f>"250172500901"</f>
        <v>250172500901</v>
      </c>
      <c r="F19" s="8">
        <v>66.95</v>
      </c>
      <c r="G19" s="8">
        <v>53.88</v>
      </c>
      <c r="H19" s="9">
        <f t="shared" si="0"/>
        <v>60.415</v>
      </c>
      <c r="I19" s="6"/>
      <c r="J19" s="11">
        <f t="shared" si="1"/>
        <v>60.415</v>
      </c>
    </row>
    <row r="20" ht="28" customHeight="1" spans="1:10">
      <c r="A20" s="6">
        <v>18</v>
      </c>
      <c r="B20" s="6" t="s">
        <v>11</v>
      </c>
      <c r="C20" s="6" t="str">
        <f>"27006001011"</f>
        <v>27006001011</v>
      </c>
      <c r="D20" s="6" t="s">
        <v>29</v>
      </c>
      <c r="E20" s="6" t="str">
        <f>"250172505612"</f>
        <v>250172505612</v>
      </c>
      <c r="F20" s="8">
        <v>57.62</v>
      </c>
      <c r="G20" s="8">
        <v>57.66</v>
      </c>
      <c r="H20" s="9">
        <f t="shared" si="0"/>
        <v>57.64</v>
      </c>
      <c r="I20" s="6"/>
      <c r="J20" s="11">
        <f t="shared" si="1"/>
        <v>57.64</v>
      </c>
    </row>
    <row r="21" ht="28" customHeight="1" spans="1:10">
      <c r="A21" s="6">
        <v>19</v>
      </c>
      <c r="B21" s="6" t="s">
        <v>11</v>
      </c>
      <c r="C21" s="6" t="str">
        <f>"27007001011"</f>
        <v>27007001011</v>
      </c>
      <c r="D21" s="6" t="s">
        <v>30</v>
      </c>
      <c r="E21" s="6" t="str">
        <f>"250172501729"</f>
        <v>250172501729</v>
      </c>
      <c r="F21" s="8">
        <v>63.84</v>
      </c>
      <c r="G21" s="8">
        <v>61.66</v>
      </c>
      <c r="H21" s="9">
        <f t="shared" si="0"/>
        <v>62.75</v>
      </c>
      <c r="I21" s="11">
        <v>10</v>
      </c>
      <c r="J21" s="11">
        <f t="shared" si="1"/>
        <v>72.75</v>
      </c>
    </row>
    <row r="22" ht="28" customHeight="1" spans="1:10">
      <c r="A22" s="6">
        <v>20</v>
      </c>
      <c r="B22" s="6" t="s">
        <v>11</v>
      </c>
      <c r="C22" s="6" t="str">
        <f>"27007001011"</f>
        <v>27007001011</v>
      </c>
      <c r="D22" s="6" t="s">
        <v>31</v>
      </c>
      <c r="E22" s="6" t="str">
        <f>"250172600109"</f>
        <v>250172600109</v>
      </c>
      <c r="F22" s="8">
        <v>67.96</v>
      </c>
      <c r="G22" s="8">
        <v>66.72</v>
      </c>
      <c r="H22" s="9">
        <f t="shared" si="0"/>
        <v>67.34</v>
      </c>
      <c r="I22" s="6"/>
      <c r="J22" s="11">
        <f t="shared" si="1"/>
        <v>67.34</v>
      </c>
    </row>
    <row r="23" ht="28" customHeight="1" spans="1:10">
      <c r="A23" s="6">
        <v>21</v>
      </c>
      <c r="B23" s="6" t="s">
        <v>11</v>
      </c>
      <c r="C23" s="6" t="str">
        <f>"27007001011"</f>
        <v>27007001011</v>
      </c>
      <c r="D23" s="6" t="s">
        <v>32</v>
      </c>
      <c r="E23" s="6" t="str">
        <f>"250172504517"</f>
        <v>250172504517</v>
      </c>
      <c r="F23" s="8">
        <v>76.58</v>
      </c>
      <c r="G23" s="8">
        <v>56.38</v>
      </c>
      <c r="H23" s="9">
        <f t="shared" si="0"/>
        <v>66.48</v>
      </c>
      <c r="I23" s="6"/>
      <c r="J23" s="11">
        <f t="shared" si="1"/>
        <v>66.48</v>
      </c>
    </row>
    <row r="24" ht="28" customHeight="1" spans="1:10">
      <c r="A24" s="6">
        <v>22</v>
      </c>
      <c r="B24" s="6" t="s">
        <v>11</v>
      </c>
      <c r="C24" s="6" t="str">
        <f>"27008001011"</f>
        <v>27008001011</v>
      </c>
      <c r="D24" s="6" t="s">
        <v>33</v>
      </c>
      <c r="E24" s="6" t="str">
        <f>"250172600829"</f>
        <v>250172600829</v>
      </c>
      <c r="F24" s="8">
        <v>65.58</v>
      </c>
      <c r="G24" s="8">
        <v>58.1</v>
      </c>
      <c r="H24" s="9">
        <f t="shared" si="0"/>
        <v>61.84</v>
      </c>
      <c r="I24" s="6"/>
      <c r="J24" s="11">
        <f t="shared" si="1"/>
        <v>61.84</v>
      </c>
    </row>
    <row r="25" ht="28" customHeight="1" spans="1:10">
      <c r="A25" s="6">
        <v>23</v>
      </c>
      <c r="B25" s="6" t="s">
        <v>11</v>
      </c>
      <c r="C25" s="6" t="str">
        <f>"27008001011"</f>
        <v>27008001011</v>
      </c>
      <c r="D25" s="6" t="s">
        <v>34</v>
      </c>
      <c r="E25" s="6" t="str">
        <f>"250172600115"</f>
        <v>250172600115</v>
      </c>
      <c r="F25" s="8">
        <v>61.73</v>
      </c>
      <c r="G25" s="8">
        <v>58.83</v>
      </c>
      <c r="H25" s="9">
        <f t="shared" si="0"/>
        <v>60.28</v>
      </c>
      <c r="I25" s="6"/>
      <c r="J25" s="11">
        <f t="shared" si="1"/>
        <v>60.28</v>
      </c>
    </row>
    <row r="26" ht="28" customHeight="1" spans="1:10">
      <c r="A26" s="6">
        <v>24</v>
      </c>
      <c r="B26" s="6" t="s">
        <v>11</v>
      </c>
      <c r="C26" s="6" t="str">
        <f>"27008001011"</f>
        <v>27008001011</v>
      </c>
      <c r="D26" s="6" t="s">
        <v>35</v>
      </c>
      <c r="E26" s="6" t="str">
        <f>"250172604205"</f>
        <v>250172604205</v>
      </c>
      <c r="F26" s="8">
        <v>66.01</v>
      </c>
      <c r="G26" s="8">
        <v>50.89</v>
      </c>
      <c r="H26" s="9">
        <f t="shared" si="0"/>
        <v>58.45</v>
      </c>
      <c r="I26" s="6"/>
      <c r="J26" s="11">
        <f t="shared" si="1"/>
        <v>58.45</v>
      </c>
    </row>
    <row r="27" ht="28" customHeight="1" spans="1:10">
      <c r="A27" s="6">
        <v>25</v>
      </c>
      <c r="B27" s="6" t="s">
        <v>11</v>
      </c>
      <c r="C27" s="6" t="str">
        <f t="shared" ref="C27:C32" si="2">"27008002011"</f>
        <v>27008002011</v>
      </c>
      <c r="D27" s="6" t="s">
        <v>36</v>
      </c>
      <c r="E27" s="6" t="str">
        <f>"250172604719"</f>
        <v>250172604719</v>
      </c>
      <c r="F27" s="10">
        <v>76.42</v>
      </c>
      <c r="G27" s="9">
        <v>72.5</v>
      </c>
      <c r="H27" s="9">
        <f t="shared" ref="H27:H41" si="3">(F27+G27)/2</f>
        <v>74.46</v>
      </c>
      <c r="I27" s="6"/>
      <c r="J27" s="11">
        <f t="shared" ref="J27:J41" si="4">H27+I27</f>
        <v>74.46</v>
      </c>
    </row>
    <row r="28" ht="28" customHeight="1" spans="1:10">
      <c r="A28" s="6">
        <v>26</v>
      </c>
      <c r="B28" s="6" t="s">
        <v>11</v>
      </c>
      <c r="C28" s="6" t="str">
        <f t="shared" si="2"/>
        <v>27008002011</v>
      </c>
      <c r="D28" s="6" t="s">
        <v>37</v>
      </c>
      <c r="E28" s="6" t="str">
        <f>"250172605617"</f>
        <v>250172605617</v>
      </c>
      <c r="F28" s="8">
        <v>66.72</v>
      </c>
      <c r="G28" s="8">
        <v>55.05</v>
      </c>
      <c r="H28" s="9">
        <f t="shared" si="3"/>
        <v>60.885</v>
      </c>
      <c r="I28" s="11">
        <v>10</v>
      </c>
      <c r="J28" s="11">
        <f t="shared" si="4"/>
        <v>70.885</v>
      </c>
    </row>
    <row r="29" ht="28" customHeight="1" spans="1:10">
      <c r="A29" s="6">
        <v>27</v>
      </c>
      <c r="B29" s="6" t="s">
        <v>11</v>
      </c>
      <c r="C29" s="6" t="str">
        <f t="shared" si="2"/>
        <v>27008002011</v>
      </c>
      <c r="D29" s="6" t="s">
        <v>38</v>
      </c>
      <c r="E29" s="6" t="str">
        <f>"250172504224"</f>
        <v>250172504224</v>
      </c>
      <c r="F29" s="8">
        <v>58.31</v>
      </c>
      <c r="G29" s="8">
        <v>59.11</v>
      </c>
      <c r="H29" s="9">
        <f t="shared" si="3"/>
        <v>58.71</v>
      </c>
      <c r="I29" s="11">
        <v>10</v>
      </c>
      <c r="J29" s="11">
        <f t="shared" si="4"/>
        <v>68.71</v>
      </c>
    </row>
    <row r="30" ht="28" customHeight="1" spans="1:10">
      <c r="A30" s="6">
        <v>28</v>
      </c>
      <c r="B30" s="6" t="s">
        <v>11</v>
      </c>
      <c r="C30" s="6" t="str">
        <f t="shared" si="2"/>
        <v>27008002011</v>
      </c>
      <c r="D30" s="6" t="s">
        <v>39</v>
      </c>
      <c r="E30" s="6" t="str">
        <f>"250172504901"</f>
        <v>250172504901</v>
      </c>
      <c r="F30" s="8">
        <v>74.7</v>
      </c>
      <c r="G30" s="8">
        <v>55.66</v>
      </c>
      <c r="H30" s="9">
        <f t="shared" si="3"/>
        <v>65.18</v>
      </c>
      <c r="I30" s="6"/>
      <c r="J30" s="11">
        <f t="shared" si="4"/>
        <v>65.18</v>
      </c>
    </row>
    <row r="31" ht="28" customHeight="1" spans="1:10">
      <c r="A31" s="6">
        <v>29</v>
      </c>
      <c r="B31" s="6" t="s">
        <v>11</v>
      </c>
      <c r="C31" s="6" t="str">
        <f t="shared" si="2"/>
        <v>27008002011</v>
      </c>
      <c r="D31" s="6" t="s">
        <v>40</v>
      </c>
      <c r="E31" s="6" t="str">
        <f>"250172501918"</f>
        <v>250172501918</v>
      </c>
      <c r="F31" s="8">
        <v>71.5</v>
      </c>
      <c r="G31" s="8">
        <v>58.83</v>
      </c>
      <c r="H31" s="9">
        <f t="shared" si="3"/>
        <v>65.165</v>
      </c>
      <c r="I31" s="6"/>
      <c r="J31" s="11">
        <f t="shared" si="4"/>
        <v>65.165</v>
      </c>
    </row>
    <row r="32" ht="28" customHeight="1" spans="1:10">
      <c r="A32" s="6">
        <v>30</v>
      </c>
      <c r="B32" s="6" t="s">
        <v>11</v>
      </c>
      <c r="C32" s="6" t="str">
        <f t="shared" si="2"/>
        <v>27008002011</v>
      </c>
      <c r="D32" s="6" t="s">
        <v>41</v>
      </c>
      <c r="E32" s="6" t="str">
        <f>"250172501618"</f>
        <v>250172501618</v>
      </c>
      <c r="F32" s="8">
        <v>72.07</v>
      </c>
      <c r="G32" s="8">
        <v>56.6</v>
      </c>
      <c r="H32" s="9">
        <f t="shared" si="3"/>
        <v>64.335</v>
      </c>
      <c r="I32" s="6"/>
      <c r="J32" s="11">
        <f t="shared" si="4"/>
        <v>64.335</v>
      </c>
    </row>
    <row r="33" ht="28" customHeight="1" spans="1:10">
      <c r="A33" s="6">
        <v>31</v>
      </c>
      <c r="B33" s="6" t="s">
        <v>11</v>
      </c>
      <c r="C33" s="6" t="str">
        <f>"27009001011"</f>
        <v>27009001011</v>
      </c>
      <c r="D33" s="6" t="s">
        <v>42</v>
      </c>
      <c r="E33" s="6" t="str">
        <f>"250172602201"</f>
        <v>250172602201</v>
      </c>
      <c r="F33" s="8">
        <v>70.07</v>
      </c>
      <c r="G33" s="8">
        <v>56.55</v>
      </c>
      <c r="H33" s="9">
        <f t="shared" si="3"/>
        <v>63.31</v>
      </c>
      <c r="I33" s="6"/>
      <c r="J33" s="11">
        <f t="shared" si="4"/>
        <v>63.31</v>
      </c>
    </row>
    <row r="34" ht="28" customHeight="1" spans="1:10">
      <c r="A34" s="6">
        <v>32</v>
      </c>
      <c r="B34" s="6" t="s">
        <v>11</v>
      </c>
      <c r="C34" s="6" t="str">
        <f>"27009001011"</f>
        <v>27009001011</v>
      </c>
      <c r="D34" s="6" t="s">
        <v>43</v>
      </c>
      <c r="E34" s="6" t="str">
        <f>"250172501228"</f>
        <v>250172501228</v>
      </c>
      <c r="F34" s="8">
        <v>66.05</v>
      </c>
      <c r="G34" s="8">
        <v>58.38</v>
      </c>
      <c r="H34" s="9">
        <f t="shared" si="3"/>
        <v>62.215</v>
      </c>
      <c r="I34" s="6"/>
      <c r="J34" s="11">
        <f t="shared" si="4"/>
        <v>62.215</v>
      </c>
    </row>
    <row r="35" ht="28" customHeight="1" spans="1:10">
      <c r="A35" s="6">
        <v>33</v>
      </c>
      <c r="B35" s="6" t="s">
        <v>11</v>
      </c>
      <c r="C35" s="6" t="str">
        <f>"27009001011"</f>
        <v>27009001011</v>
      </c>
      <c r="D35" s="6" t="s">
        <v>44</v>
      </c>
      <c r="E35" s="6" t="str">
        <f>"250172603924"</f>
        <v>250172603924</v>
      </c>
      <c r="F35" s="8">
        <v>67.77</v>
      </c>
      <c r="G35" s="8">
        <v>53.66</v>
      </c>
      <c r="H35" s="9">
        <f t="shared" si="3"/>
        <v>60.715</v>
      </c>
      <c r="I35" s="6"/>
      <c r="J35" s="11">
        <f t="shared" si="4"/>
        <v>60.715</v>
      </c>
    </row>
    <row r="36" ht="28" customHeight="1" spans="1:10">
      <c r="A36" s="6">
        <v>34</v>
      </c>
      <c r="B36" s="6" t="s">
        <v>11</v>
      </c>
      <c r="C36" s="6" t="str">
        <f>"27010001011"</f>
        <v>27010001011</v>
      </c>
      <c r="D36" s="6" t="s">
        <v>45</v>
      </c>
      <c r="E36" s="6" t="str">
        <f>"250172503112"</f>
        <v>250172503112</v>
      </c>
      <c r="F36" s="8">
        <v>70.42</v>
      </c>
      <c r="G36" s="8">
        <v>55.49</v>
      </c>
      <c r="H36" s="9">
        <f t="shared" si="3"/>
        <v>62.955</v>
      </c>
      <c r="I36" s="6"/>
      <c r="J36" s="11">
        <f t="shared" si="4"/>
        <v>62.955</v>
      </c>
    </row>
    <row r="37" ht="28" customHeight="1" spans="1:10">
      <c r="A37" s="6">
        <v>35</v>
      </c>
      <c r="B37" s="6" t="s">
        <v>11</v>
      </c>
      <c r="C37" s="6" t="str">
        <f>"27010001011"</f>
        <v>27010001011</v>
      </c>
      <c r="D37" s="6" t="s">
        <v>46</v>
      </c>
      <c r="E37" s="6" t="str">
        <f>"250172601201"</f>
        <v>250172601201</v>
      </c>
      <c r="F37" s="8">
        <v>67.14</v>
      </c>
      <c r="G37" s="8">
        <v>56.16</v>
      </c>
      <c r="H37" s="9">
        <f t="shared" si="3"/>
        <v>61.65</v>
      </c>
      <c r="I37" s="6"/>
      <c r="J37" s="11">
        <f t="shared" si="4"/>
        <v>61.65</v>
      </c>
    </row>
    <row r="38" ht="28" customHeight="1" spans="1:10">
      <c r="A38" s="6">
        <v>36</v>
      </c>
      <c r="B38" s="6" t="s">
        <v>11</v>
      </c>
      <c r="C38" s="6" t="str">
        <f>"27010001011"</f>
        <v>27010001011</v>
      </c>
      <c r="D38" s="6" t="s">
        <v>47</v>
      </c>
      <c r="E38" s="6" t="str">
        <f>"250172601630"</f>
        <v>250172601630</v>
      </c>
      <c r="F38" s="8">
        <v>52.08</v>
      </c>
      <c r="G38" s="8">
        <v>49.99</v>
      </c>
      <c r="H38" s="9">
        <f t="shared" si="3"/>
        <v>51.035</v>
      </c>
      <c r="I38" s="11">
        <v>10</v>
      </c>
      <c r="J38" s="11">
        <f t="shared" si="4"/>
        <v>61.035</v>
      </c>
    </row>
    <row r="39" ht="28" customHeight="1" spans="1:10">
      <c r="A39" s="6">
        <v>37</v>
      </c>
      <c r="B39" s="6" t="s">
        <v>11</v>
      </c>
      <c r="C39" s="6" t="str">
        <f>"27011001011"</f>
        <v>27011001011</v>
      </c>
      <c r="D39" s="6" t="s">
        <v>48</v>
      </c>
      <c r="E39" s="6" t="str">
        <f>"250172602722"</f>
        <v>250172602722</v>
      </c>
      <c r="F39" s="8">
        <v>76.45</v>
      </c>
      <c r="G39" s="8">
        <v>58.71</v>
      </c>
      <c r="H39" s="9">
        <f t="shared" si="3"/>
        <v>67.58</v>
      </c>
      <c r="I39" s="6"/>
      <c r="J39" s="11">
        <f t="shared" si="4"/>
        <v>67.58</v>
      </c>
    </row>
    <row r="40" ht="28" customHeight="1" spans="1:10">
      <c r="A40" s="6">
        <v>38</v>
      </c>
      <c r="B40" s="6" t="s">
        <v>11</v>
      </c>
      <c r="C40" s="6" t="str">
        <f>"27011001011"</f>
        <v>27011001011</v>
      </c>
      <c r="D40" s="6" t="s">
        <v>49</v>
      </c>
      <c r="E40" s="6" t="str">
        <f>"250172602109"</f>
        <v>250172602109</v>
      </c>
      <c r="F40" s="8">
        <v>72.45</v>
      </c>
      <c r="G40" s="8">
        <v>58.38</v>
      </c>
      <c r="H40" s="9">
        <f t="shared" si="3"/>
        <v>65.415</v>
      </c>
      <c r="I40" s="6"/>
      <c r="J40" s="11">
        <f t="shared" si="4"/>
        <v>65.415</v>
      </c>
    </row>
    <row r="41" ht="28" customHeight="1" spans="1:10">
      <c r="A41" s="6">
        <v>39</v>
      </c>
      <c r="B41" s="6" t="s">
        <v>11</v>
      </c>
      <c r="C41" s="6" t="str">
        <f>"27011001011"</f>
        <v>27011001011</v>
      </c>
      <c r="D41" s="6" t="s">
        <v>50</v>
      </c>
      <c r="E41" s="6" t="str">
        <f>"250172605612"</f>
        <v>250172605612</v>
      </c>
      <c r="F41" s="8">
        <v>62.83</v>
      </c>
      <c r="G41" s="8">
        <v>67.05</v>
      </c>
      <c r="H41" s="9">
        <f t="shared" si="3"/>
        <v>64.94</v>
      </c>
      <c r="I41" s="6"/>
      <c r="J41" s="11">
        <f t="shared" si="4"/>
        <v>64.94</v>
      </c>
    </row>
    <row r="42" ht="28" customHeight="1" spans="1:10">
      <c r="A42" s="6">
        <v>40</v>
      </c>
      <c r="B42" s="6" t="s">
        <v>11</v>
      </c>
      <c r="C42" s="6" t="str">
        <f t="shared" ref="C42:C47" si="5">"27012001011"</f>
        <v>27012001011</v>
      </c>
      <c r="D42" s="6" t="s">
        <v>51</v>
      </c>
      <c r="E42" s="6" t="str">
        <f>"250172500925"</f>
        <v>250172500925</v>
      </c>
      <c r="F42" s="10">
        <v>74.6</v>
      </c>
      <c r="G42" s="9">
        <v>66.33</v>
      </c>
      <c r="H42" s="9">
        <f t="shared" ref="H42:H56" si="6">(F42+G42)/2</f>
        <v>70.465</v>
      </c>
      <c r="I42" s="6"/>
      <c r="J42" s="11">
        <f t="shared" ref="J42:J56" si="7">H42+I42</f>
        <v>70.465</v>
      </c>
    </row>
    <row r="43" ht="28" customHeight="1" spans="1:10">
      <c r="A43" s="6">
        <v>41</v>
      </c>
      <c r="B43" s="6" t="s">
        <v>11</v>
      </c>
      <c r="C43" s="6" t="str">
        <f t="shared" si="5"/>
        <v>27012001011</v>
      </c>
      <c r="D43" s="6" t="s">
        <v>52</v>
      </c>
      <c r="E43" s="6" t="str">
        <f>"250172602010"</f>
        <v>250172602010</v>
      </c>
      <c r="F43" s="10">
        <v>72.31</v>
      </c>
      <c r="G43" s="9">
        <v>62.06</v>
      </c>
      <c r="H43" s="9">
        <f t="shared" si="6"/>
        <v>67.185</v>
      </c>
      <c r="I43" s="6"/>
      <c r="J43" s="11">
        <f t="shared" si="7"/>
        <v>67.185</v>
      </c>
    </row>
    <row r="44" ht="28" customHeight="1" spans="1:10">
      <c r="A44" s="6">
        <v>42</v>
      </c>
      <c r="B44" s="6" t="s">
        <v>11</v>
      </c>
      <c r="C44" s="6" t="str">
        <f t="shared" si="5"/>
        <v>27012001011</v>
      </c>
      <c r="D44" s="6" t="s">
        <v>53</v>
      </c>
      <c r="E44" s="6" t="str">
        <f>"250172502304"</f>
        <v>250172502304</v>
      </c>
      <c r="F44" s="8">
        <v>66.79</v>
      </c>
      <c r="G44" s="8">
        <v>61.33</v>
      </c>
      <c r="H44" s="9">
        <f t="shared" si="6"/>
        <v>64.06</v>
      </c>
      <c r="I44" s="6"/>
      <c r="J44" s="11">
        <f t="shared" si="7"/>
        <v>64.06</v>
      </c>
    </row>
    <row r="45" ht="28" customHeight="1" spans="1:10">
      <c r="A45" s="6">
        <v>43</v>
      </c>
      <c r="B45" s="6" t="s">
        <v>11</v>
      </c>
      <c r="C45" s="6" t="str">
        <f t="shared" si="5"/>
        <v>27012001011</v>
      </c>
      <c r="D45" s="6" t="s">
        <v>54</v>
      </c>
      <c r="E45" s="6" t="str">
        <f>"250172601605"</f>
        <v>250172601605</v>
      </c>
      <c r="F45" s="8">
        <v>67.94</v>
      </c>
      <c r="G45" s="8">
        <v>57.88</v>
      </c>
      <c r="H45" s="9">
        <f t="shared" si="6"/>
        <v>62.91</v>
      </c>
      <c r="I45" s="6"/>
      <c r="J45" s="11">
        <f t="shared" si="7"/>
        <v>62.91</v>
      </c>
    </row>
    <row r="46" ht="28" customHeight="1" spans="1:10">
      <c r="A46" s="6">
        <v>44</v>
      </c>
      <c r="B46" s="6" t="s">
        <v>11</v>
      </c>
      <c r="C46" s="6" t="str">
        <f t="shared" si="5"/>
        <v>27012001011</v>
      </c>
      <c r="D46" s="6" t="s">
        <v>55</v>
      </c>
      <c r="E46" s="6" t="str">
        <f>"250172503301"</f>
        <v>250172503301</v>
      </c>
      <c r="F46" s="8">
        <v>63.7</v>
      </c>
      <c r="G46" s="8">
        <v>61.99</v>
      </c>
      <c r="H46" s="9">
        <f t="shared" si="6"/>
        <v>62.845</v>
      </c>
      <c r="I46" s="6"/>
      <c r="J46" s="11">
        <f t="shared" si="7"/>
        <v>62.845</v>
      </c>
    </row>
    <row r="47" ht="28" customHeight="1" spans="1:10">
      <c r="A47" s="6">
        <v>45</v>
      </c>
      <c r="B47" s="6" t="s">
        <v>11</v>
      </c>
      <c r="C47" s="6" t="str">
        <f t="shared" si="5"/>
        <v>27012001011</v>
      </c>
      <c r="D47" s="6" t="s">
        <v>56</v>
      </c>
      <c r="E47" s="6" t="str">
        <f>"250172503124"</f>
        <v>250172503124</v>
      </c>
      <c r="F47" s="8">
        <v>54.84</v>
      </c>
      <c r="G47" s="8">
        <v>50.32</v>
      </c>
      <c r="H47" s="9">
        <f t="shared" si="6"/>
        <v>52.58</v>
      </c>
      <c r="I47" s="11">
        <v>10</v>
      </c>
      <c r="J47" s="11">
        <f t="shared" si="7"/>
        <v>62.58</v>
      </c>
    </row>
    <row r="48" ht="28" customHeight="1" spans="1:10">
      <c r="A48" s="6">
        <v>46</v>
      </c>
      <c r="B48" s="6" t="s">
        <v>11</v>
      </c>
      <c r="C48" s="6" t="str">
        <f>"27013001011"</f>
        <v>27013001011</v>
      </c>
      <c r="D48" s="6" t="s">
        <v>57</v>
      </c>
      <c r="E48" s="6" t="str">
        <f>"250172505629"</f>
        <v>250172505629</v>
      </c>
      <c r="F48" s="8">
        <v>65.24</v>
      </c>
      <c r="G48" s="8">
        <v>51.94</v>
      </c>
      <c r="H48" s="9">
        <f t="shared" si="6"/>
        <v>58.59</v>
      </c>
      <c r="I48" s="11">
        <v>10</v>
      </c>
      <c r="J48" s="11">
        <f t="shared" si="7"/>
        <v>68.59</v>
      </c>
    </row>
    <row r="49" ht="28" customHeight="1" spans="1:10">
      <c r="A49" s="6">
        <v>47</v>
      </c>
      <c r="B49" s="6" t="s">
        <v>11</v>
      </c>
      <c r="C49" s="6" t="str">
        <f>"27013001011"</f>
        <v>27013001011</v>
      </c>
      <c r="D49" s="6" t="s">
        <v>58</v>
      </c>
      <c r="E49" s="6" t="str">
        <f>"250172503406"</f>
        <v>250172503406</v>
      </c>
      <c r="F49" s="8">
        <v>74.41</v>
      </c>
      <c r="G49" s="8">
        <v>53.72</v>
      </c>
      <c r="H49" s="9">
        <f t="shared" si="6"/>
        <v>64.065</v>
      </c>
      <c r="I49" s="6"/>
      <c r="J49" s="11">
        <f t="shared" si="7"/>
        <v>64.065</v>
      </c>
    </row>
    <row r="50" ht="28" customHeight="1" spans="1:10">
      <c r="A50" s="6">
        <v>48</v>
      </c>
      <c r="B50" s="6" t="s">
        <v>11</v>
      </c>
      <c r="C50" s="6" t="str">
        <f>"27013001011"</f>
        <v>27013001011</v>
      </c>
      <c r="D50" s="6" t="s">
        <v>59</v>
      </c>
      <c r="E50" s="6" t="str">
        <f>"250172600126"</f>
        <v>250172600126</v>
      </c>
      <c r="F50" s="8">
        <v>61.86</v>
      </c>
      <c r="G50" s="8">
        <v>61.66</v>
      </c>
      <c r="H50" s="9">
        <f t="shared" si="6"/>
        <v>61.76</v>
      </c>
      <c r="I50" s="6"/>
      <c r="J50" s="11">
        <f t="shared" si="7"/>
        <v>61.76</v>
      </c>
    </row>
    <row r="51" ht="28" customHeight="1" spans="1:10">
      <c r="A51" s="6">
        <v>49</v>
      </c>
      <c r="B51" s="6" t="s">
        <v>11</v>
      </c>
      <c r="C51" s="6" t="str">
        <f>"27014001011"</f>
        <v>27014001011</v>
      </c>
      <c r="D51" s="6" t="s">
        <v>60</v>
      </c>
      <c r="E51" s="6" t="str">
        <f>"250172602521"</f>
        <v>250172602521</v>
      </c>
      <c r="F51" s="10">
        <v>78.01</v>
      </c>
      <c r="G51" s="9">
        <v>70.17</v>
      </c>
      <c r="H51" s="9">
        <f t="shared" si="6"/>
        <v>74.09</v>
      </c>
      <c r="I51" s="6"/>
      <c r="J51" s="11">
        <f t="shared" si="7"/>
        <v>74.09</v>
      </c>
    </row>
    <row r="52" ht="28" customHeight="1" spans="1:10">
      <c r="A52" s="6">
        <v>50</v>
      </c>
      <c r="B52" s="6" t="s">
        <v>11</v>
      </c>
      <c r="C52" s="6" t="str">
        <f>"27014001011"</f>
        <v>27014001011</v>
      </c>
      <c r="D52" s="6" t="s">
        <v>61</v>
      </c>
      <c r="E52" s="6" t="str">
        <f>"250172503427"</f>
        <v>250172503427</v>
      </c>
      <c r="F52" s="10">
        <v>75.47</v>
      </c>
      <c r="G52" s="9">
        <v>69.06</v>
      </c>
      <c r="H52" s="9">
        <f t="shared" si="6"/>
        <v>72.265</v>
      </c>
      <c r="I52" s="6"/>
      <c r="J52" s="11">
        <f t="shared" si="7"/>
        <v>72.265</v>
      </c>
    </row>
    <row r="53" ht="28" customHeight="1" spans="1:10">
      <c r="A53" s="6">
        <v>51</v>
      </c>
      <c r="B53" s="6" t="s">
        <v>11</v>
      </c>
      <c r="C53" s="6" t="str">
        <f>"27014001011"</f>
        <v>27014001011</v>
      </c>
      <c r="D53" s="6" t="s">
        <v>62</v>
      </c>
      <c r="E53" s="6" t="str">
        <f>"250172605809"</f>
        <v>250172605809</v>
      </c>
      <c r="F53" s="10">
        <v>73.55</v>
      </c>
      <c r="G53" s="9">
        <v>67.34</v>
      </c>
      <c r="H53" s="9">
        <f t="shared" si="6"/>
        <v>70.445</v>
      </c>
      <c r="I53" s="6"/>
      <c r="J53" s="11">
        <f t="shared" si="7"/>
        <v>70.445</v>
      </c>
    </row>
    <row r="54" ht="28" customHeight="1" spans="1:10">
      <c r="A54" s="6">
        <v>52</v>
      </c>
      <c r="B54" s="6" t="s">
        <v>11</v>
      </c>
      <c r="C54" s="6" t="str">
        <f>"27014001021"</f>
        <v>27014001021</v>
      </c>
      <c r="D54" s="6" t="s">
        <v>63</v>
      </c>
      <c r="E54" s="6" t="str">
        <f>"250172503412"</f>
        <v>250172503412</v>
      </c>
      <c r="F54" s="8">
        <v>60.47</v>
      </c>
      <c r="G54" s="8">
        <v>52.27</v>
      </c>
      <c r="H54" s="9">
        <f t="shared" si="6"/>
        <v>56.37</v>
      </c>
      <c r="I54" s="11">
        <v>10</v>
      </c>
      <c r="J54" s="11">
        <f t="shared" si="7"/>
        <v>66.37</v>
      </c>
    </row>
    <row r="55" ht="28" customHeight="1" spans="1:10">
      <c r="A55" s="6">
        <v>53</v>
      </c>
      <c r="B55" s="6" t="s">
        <v>11</v>
      </c>
      <c r="C55" s="6" t="str">
        <f>"27014001021"</f>
        <v>27014001021</v>
      </c>
      <c r="D55" s="6" t="s">
        <v>64</v>
      </c>
      <c r="E55" s="6" t="str">
        <f>"250172503709"</f>
        <v>250172503709</v>
      </c>
      <c r="F55" s="8">
        <v>65.85</v>
      </c>
      <c r="G55" s="8">
        <v>65</v>
      </c>
      <c r="H55" s="9">
        <f t="shared" si="6"/>
        <v>65.425</v>
      </c>
      <c r="I55" s="6"/>
      <c r="J55" s="11">
        <f t="shared" si="7"/>
        <v>65.425</v>
      </c>
    </row>
    <row r="56" ht="28" customHeight="1" spans="1:10">
      <c r="A56" s="6">
        <v>54</v>
      </c>
      <c r="B56" s="6" t="s">
        <v>11</v>
      </c>
      <c r="C56" s="6" t="str">
        <f>"27014001021"</f>
        <v>27014001021</v>
      </c>
      <c r="D56" s="6" t="s">
        <v>65</v>
      </c>
      <c r="E56" s="6" t="str">
        <f>"250172602009"</f>
        <v>250172602009</v>
      </c>
      <c r="F56" s="8">
        <v>73.44</v>
      </c>
      <c r="G56" s="8">
        <v>52.94</v>
      </c>
      <c r="H56" s="9">
        <f t="shared" si="6"/>
        <v>63.19</v>
      </c>
      <c r="I56" s="6"/>
      <c r="J56" s="11">
        <f t="shared" si="7"/>
        <v>63.19</v>
      </c>
    </row>
    <row r="57" ht="28" customHeight="1" spans="1:10">
      <c r="A57" s="6">
        <v>55</v>
      </c>
      <c r="B57" s="6" t="s">
        <v>11</v>
      </c>
      <c r="C57" s="6" t="str">
        <f t="shared" ref="C57:C62" si="8">"27015001011"</f>
        <v>27015001011</v>
      </c>
      <c r="D57" s="6" t="s">
        <v>66</v>
      </c>
      <c r="E57" s="6" t="str">
        <f>"250172502407"</f>
        <v>250172502407</v>
      </c>
      <c r="F57" s="10">
        <v>74.43</v>
      </c>
      <c r="G57" s="9">
        <v>66.54</v>
      </c>
      <c r="H57" s="9">
        <f t="shared" ref="H57:H88" si="9">(F57+G57)/2</f>
        <v>70.485</v>
      </c>
      <c r="I57" s="6"/>
      <c r="J57" s="11">
        <f t="shared" ref="J57:J88" si="10">H57+I57</f>
        <v>70.485</v>
      </c>
    </row>
    <row r="58" ht="28" customHeight="1" spans="1:10">
      <c r="A58" s="6">
        <v>56</v>
      </c>
      <c r="B58" s="6" t="s">
        <v>11</v>
      </c>
      <c r="C58" s="6" t="str">
        <f t="shared" si="8"/>
        <v>27015001011</v>
      </c>
      <c r="D58" s="6" t="s">
        <v>67</v>
      </c>
      <c r="E58" s="6" t="str">
        <f>"250172601629"</f>
        <v>250172601629</v>
      </c>
      <c r="F58" s="8">
        <v>75.97</v>
      </c>
      <c r="G58" s="8">
        <v>58.99</v>
      </c>
      <c r="H58" s="9">
        <f t="shared" si="9"/>
        <v>67.48</v>
      </c>
      <c r="I58" s="6"/>
      <c r="J58" s="11">
        <f t="shared" si="10"/>
        <v>67.48</v>
      </c>
    </row>
    <row r="59" ht="28" customHeight="1" spans="1:10">
      <c r="A59" s="6">
        <v>57</v>
      </c>
      <c r="B59" s="6" t="s">
        <v>11</v>
      </c>
      <c r="C59" s="6" t="str">
        <f t="shared" si="8"/>
        <v>27015001011</v>
      </c>
      <c r="D59" s="6" t="s">
        <v>68</v>
      </c>
      <c r="E59" s="6" t="str">
        <f>"250172604116"</f>
        <v>250172604116</v>
      </c>
      <c r="F59" s="8">
        <v>58.58</v>
      </c>
      <c r="G59" s="8">
        <v>55.33</v>
      </c>
      <c r="H59" s="9">
        <f t="shared" si="9"/>
        <v>56.955</v>
      </c>
      <c r="I59" s="11">
        <v>10</v>
      </c>
      <c r="J59" s="11">
        <f t="shared" si="10"/>
        <v>66.955</v>
      </c>
    </row>
    <row r="60" ht="28" customHeight="1" spans="1:10">
      <c r="A60" s="6">
        <v>58</v>
      </c>
      <c r="B60" s="6" t="s">
        <v>11</v>
      </c>
      <c r="C60" s="6" t="str">
        <f t="shared" si="8"/>
        <v>27015001011</v>
      </c>
      <c r="D60" s="6" t="s">
        <v>69</v>
      </c>
      <c r="E60" s="6" t="str">
        <f>"250172603009"</f>
        <v>250172603009</v>
      </c>
      <c r="F60" s="8">
        <v>76.92</v>
      </c>
      <c r="G60" s="8">
        <v>55.82</v>
      </c>
      <c r="H60" s="9">
        <f t="shared" si="9"/>
        <v>66.37</v>
      </c>
      <c r="I60" s="6"/>
      <c r="J60" s="11">
        <f t="shared" si="10"/>
        <v>66.37</v>
      </c>
    </row>
    <row r="61" ht="28" customHeight="1" spans="1:10">
      <c r="A61" s="6">
        <v>59</v>
      </c>
      <c r="B61" s="6" t="s">
        <v>11</v>
      </c>
      <c r="C61" s="6" t="str">
        <f t="shared" si="8"/>
        <v>27015001011</v>
      </c>
      <c r="D61" s="6" t="s">
        <v>70</v>
      </c>
      <c r="E61" s="6" t="str">
        <f>"250172502104"</f>
        <v>250172502104</v>
      </c>
      <c r="F61" s="8">
        <v>74.27</v>
      </c>
      <c r="G61" s="8">
        <v>58.22</v>
      </c>
      <c r="H61" s="9">
        <f t="shared" si="9"/>
        <v>66.245</v>
      </c>
      <c r="I61" s="6"/>
      <c r="J61" s="11">
        <f t="shared" si="10"/>
        <v>66.245</v>
      </c>
    </row>
    <row r="62" ht="28" customHeight="1" spans="1:10">
      <c r="A62" s="6">
        <v>60</v>
      </c>
      <c r="B62" s="6" t="s">
        <v>11</v>
      </c>
      <c r="C62" s="6" t="str">
        <f t="shared" si="8"/>
        <v>27015001011</v>
      </c>
      <c r="D62" s="6" t="s">
        <v>71</v>
      </c>
      <c r="E62" s="6" t="str">
        <f>"250172604219"</f>
        <v>250172604219</v>
      </c>
      <c r="F62" s="8">
        <v>67.92</v>
      </c>
      <c r="G62" s="8">
        <v>59.99</v>
      </c>
      <c r="H62" s="9">
        <f t="shared" si="9"/>
        <v>63.955</v>
      </c>
      <c r="I62" s="6"/>
      <c r="J62" s="11">
        <f t="shared" si="10"/>
        <v>63.955</v>
      </c>
    </row>
    <row r="63" ht="28" customHeight="1" spans="1:10">
      <c r="A63" s="6">
        <v>61</v>
      </c>
      <c r="B63" s="6" t="s">
        <v>11</v>
      </c>
      <c r="C63" s="6" t="str">
        <f>"27016001011"</f>
        <v>27016001011</v>
      </c>
      <c r="D63" s="6" t="s">
        <v>72</v>
      </c>
      <c r="E63" s="6" t="str">
        <f>"250172603923"</f>
        <v>250172603923</v>
      </c>
      <c r="F63" s="10">
        <v>73.44</v>
      </c>
      <c r="G63" s="9">
        <v>67.56</v>
      </c>
      <c r="H63" s="9">
        <f t="shared" si="9"/>
        <v>70.5</v>
      </c>
      <c r="I63" s="6"/>
      <c r="J63" s="11">
        <f t="shared" si="10"/>
        <v>70.5</v>
      </c>
    </row>
    <row r="64" ht="28" customHeight="1" spans="1:10">
      <c r="A64" s="6">
        <v>62</v>
      </c>
      <c r="B64" s="6" t="s">
        <v>11</v>
      </c>
      <c r="C64" s="6" t="str">
        <f>"27016001011"</f>
        <v>27016001011</v>
      </c>
      <c r="D64" s="6" t="s">
        <v>73</v>
      </c>
      <c r="E64" s="6" t="str">
        <f>"250172602413"</f>
        <v>250172602413</v>
      </c>
      <c r="F64" s="8">
        <v>72.3</v>
      </c>
      <c r="G64" s="8">
        <v>59.99</v>
      </c>
      <c r="H64" s="9">
        <f t="shared" si="9"/>
        <v>66.145</v>
      </c>
      <c r="I64" s="6"/>
      <c r="J64" s="11">
        <f t="shared" si="10"/>
        <v>66.145</v>
      </c>
    </row>
    <row r="65" ht="28" customHeight="1" spans="1:10">
      <c r="A65" s="6">
        <v>63</v>
      </c>
      <c r="B65" s="6" t="s">
        <v>11</v>
      </c>
      <c r="C65" s="6" t="str">
        <f>"27016001011"</f>
        <v>27016001011</v>
      </c>
      <c r="D65" s="6" t="s">
        <v>74</v>
      </c>
      <c r="E65" s="6" t="str">
        <f>"250172605415"</f>
        <v>250172605415</v>
      </c>
      <c r="F65" s="8">
        <v>68.18</v>
      </c>
      <c r="G65" s="8">
        <v>56.89</v>
      </c>
      <c r="H65" s="9">
        <f t="shared" si="9"/>
        <v>62.535</v>
      </c>
      <c r="I65" s="6"/>
      <c r="J65" s="11">
        <f t="shared" si="10"/>
        <v>62.535</v>
      </c>
    </row>
    <row r="66" ht="28" customHeight="1" spans="1:10">
      <c r="A66" s="6">
        <v>64</v>
      </c>
      <c r="B66" s="6" t="s">
        <v>11</v>
      </c>
      <c r="C66" s="6" t="str">
        <f>"27017001011"</f>
        <v>27017001011</v>
      </c>
      <c r="D66" s="6" t="s">
        <v>75</v>
      </c>
      <c r="E66" s="6" t="str">
        <f>"250172503602"</f>
        <v>250172503602</v>
      </c>
      <c r="F66" s="8">
        <v>69.99</v>
      </c>
      <c r="G66" s="8">
        <v>64.49</v>
      </c>
      <c r="H66" s="9">
        <f t="shared" si="9"/>
        <v>67.24</v>
      </c>
      <c r="I66" s="6"/>
      <c r="J66" s="11">
        <f t="shared" si="10"/>
        <v>67.24</v>
      </c>
    </row>
    <row r="67" ht="28" customHeight="1" spans="1:10">
      <c r="A67" s="6">
        <v>65</v>
      </c>
      <c r="B67" s="6" t="s">
        <v>11</v>
      </c>
      <c r="C67" s="6" t="str">
        <f>"27017001011"</f>
        <v>27017001011</v>
      </c>
      <c r="D67" s="6" t="s">
        <v>76</v>
      </c>
      <c r="E67" s="6" t="str">
        <f>"250172600218"</f>
        <v>250172600218</v>
      </c>
      <c r="F67" s="8">
        <v>48.24</v>
      </c>
      <c r="G67" s="8">
        <v>58.94</v>
      </c>
      <c r="H67" s="9">
        <f t="shared" si="9"/>
        <v>53.59</v>
      </c>
      <c r="I67" s="11">
        <v>10</v>
      </c>
      <c r="J67" s="11">
        <f t="shared" si="10"/>
        <v>63.59</v>
      </c>
    </row>
    <row r="68" ht="28" customHeight="1" spans="1:10">
      <c r="A68" s="6">
        <v>66</v>
      </c>
      <c r="B68" s="6" t="s">
        <v>11</v>
      </c>
      <c r="C68" s="6" t="str">
        <f>"27017001011"</f>
        <v>27017001011</v>
      </c>
      <c r="D68" s="6" t="s">
        <v>77</v>
      </c>
      <c r="E68" s="6" t="str">
        <f>"250172601205"</f>
        <v>250172601205</v>
      </c>
      <c r="F68" s="8">
        <v>69.27</v>
      </c>
      <c r="G68" s="8">
        <v>57.16</v>
      </c>
      <c r="H68" s="9">
        <f t="shared" si="9"/>
        <v>63.215</v>
      </c>
      <c r="I68" s="6"/>
      <c r="J68" s="11">
        <f t="shared" si="10"/>
        <v>63.215</v>
      </c>
    </row>
    <row r="69" ht="28" customHeight="1" spans="1:10">
      <c r="A69" s="6">
        <v>67</v>
      </c>
      <c r="B69" s="6" t="s">
        <v>11</v>
      </c>
      <c r="C69" s="6" t="str">
        <f>"27018001011"</f>
        <v>27018001011</v>
      </c>
      <c r="D69" s="6" t="s">
        <v>78</v>
      </c>
      <c r="E69" s="6" t="str">
        <f>"250172502430"</f>
        <v>250172502430</v>
      </c>
      <c r="F69" s="8">
        <v>70.65</v>
      </c>
      <c r="G69" s="8">
        <v>49.55</v>
      </c>
      <c r="H69" s="9">
        <f t="shared" si="9"/>
        <v>60.1</v>
      </c>
      <c r="I69" s="6"/>
      <c r="J69" s="11">
        <f t="shared" si="10"/>
        <v>60.1</v>
      </c>
    </row>
    <row r="70" ht="28" customHeight="1" spans="1:10">
      <c r="A70" s="6">
        <v>68</v>
      </c>
      <c r="B70" s="6" t="s">
        <v>11</v>
      </c>
      <c r="C70" s="6" t="str">
        <f>"27018001011"</f>
        <v>27018001011</v>
      </c>
      <c r="D70" s="6" t="s">
        <v>79</v>
      </c>
      <c r="E70" s="6" t="str">
        <f>"250172601528"</f>
        <v>250172601528</v>
      </c>
      <c r="F70" s="8">
        <v>54.57</v>
      </c>
      <c r="G70" s="8">
        <v>45.44</v>
      </c>
      <c r="H70" s="9">
        <f t="shared" si="9"/>
        <v>50.005</v>
      </c>
      <c r="I70" s="11">
        <v>10</v>
      </c>
      <c r="J70" s="11">
        <f t="shared" si="10"/>
        <v>60.005</v>
      </c>
    </row>
    <row r="71" ht="28" customHeight="1" spans="1:10">
      <c r="A71" s="6">
        <v>69</v>
      </c>
      <c r="B71" s="6" t="s">
        <v>11</v>
      </c>
      <c r="C71" s="6" t="str">
        <f>"27018001011"</f>
        <v>27018001011</v>
      </c>
      <c r="D71" s="6" t="s">
        <v>80</v>
      </c>
      <c r="E71" s="6" t="str">
        <f>"250172602909"</f>
        <v>250172602909</v>
      </c>
      <c r="F71" s="8">
        <v>61.57</v>
      </c>
      <c r="G71" s="8">
        <v>56.11</v>
      </c>
      <c r="H71" s="9">
        <f t="shared" si="9"/>
        <v>58.84</v>
      </c>
      <c r="I71" s="6"/>
      <c r="J71" s="11">
        <f t="shared" si="10"/>
        <v>58.84</v>
      </c>
    </row>
    <row r="72" ht="28" customHeight="1" spans="1:10">
      <c r="A72" s="6">
        <v>70</v>
      </c>
      <c r="B72" s="6" t="s">
        <v>11</v>
      </c>
      <c r="C72" s="6" t="str">
        <f>"27019001011"</f>
        <v>27019001011</v>
      </c>
      <c r="D72" s="6" t="s">
        <v>81</v>
      </c>
      <c r="E72" s="6" t="str">
        <f>"250172503707"</f>
        <v>250172503707</v>
      </c>
      <c r="F72" s="10">
        <v>78</v>
      </c>
      <c r="G72" s="9">
        <v>70.49</v>
      </c>
      <c r="H72" s="9">
        <f t="shared" si="9"/>
        <v>74.245</v>
      </c>
      <c r="I72" s="6"/>
      <c r="J72" s="11">
        <f t="shared" si="10"/>
        <v>74.245</v>
      </c>
    </row>
    <row r="73" ht="28" customHeight="1" spans="1:10">
      <c r="A73" s="6">
        <v>71</v>
      </c>
      <c r="B73" s="6" t="s">
        <v>11</v>
      </c>
      <c r="C73" s="6" t="str">
        <f>"27019001011"</f>
        <v>27019001011</v>
      </c>
      <c r="D73" s="6" t="s">
        <v>82</v>
      </c>
      <c r="E73" s="6" t="str">
        <f>"250172505517"</f>
        <v>250172505517</v>
      </c>
      <c r="F73" s="10">
        <v>75.56</v>
      </c>
      <c r="G73" s="9">
        <v>69.33</v>
      </c>
      <c r="H73" s="9">
        <f t="shared" si="9"/>
        <v>72.445</v>
      </c>
      <c r="I73" s="6"/>
      <c r="J73" s="11">
        <f t="shared" si="10"/>
        <v>72.445</v>
      </c>
    </row>
    <row r="74" ht="28" customHeight="1" spans="1:10">
      <c r="A74" s="6">
        <v>72</v>
      </c>
      <c r="B74" s="6" t="s">
        <v>11</v>
      </c>
      <c r="C74" s="6" t="str">
        <f>"27019001011"</f>
        <v>27019001011</v>
      </c>
      <c r="D74" s="6" t="s">
        <v>83</v>
      </c>
      <c r="E74" s="6" t="str">
        <f>"250172604422"</f>
        <v>250172604422</v>
      </c>
      <c r="F74" s="10">
        <v>75.65</v>
      </c>
      <c r="G74" s="9">
        <v>67.76</v>
      </c>
      <c r="H74" s="9">
        <f t="shared" si="9"/>
        <v>71.705</v>
      </c>
      <c r="I74" s="6"/>
      <c r="J74" s="11">
        <f t="shared" si="10"/>
        <v>71.705</v>
      </c>
    </row>
    <row r="75" ht="28" customHeight="1" spans="1:10">
      <c r="A75" s="6">
        <v>73</v>
      </c>
      <c r="B75" s="6" t="s">
        <v>11</v>
      </c>
      <c r="C75" s="6" t="str">
        <f>"27019001021"</f>
        <v>27019001021</v>
      </c>
      <c r="D75" s="6" t="s">
        <v>84</v>
      </c>
      <c r="E75" s="6" t="str">
        <f>"250172505829"</f>
        <v>250172505829</v>
      </c>
      <c r="F75" s="8">
        <v>70.37</v>
      </c>
      <c r="G75" s="8">
        <v>60.83</v>
      </c>
      <c r="H75" s="9">
        <f t="shared" si="9"/>
        <v>65.6</v>
      </c>
      <c r="I75" s="6"/>
      <c r="J75" s="11">
        <f t="shared" si="10"/>
        <v>65.6</v>
      </c>
    </row>
    <row r="76" ht="28" customHeight="1" spans="1:10">
      <c r="A76" s="6">
        <v>74</v>
      </c>
      <c r="B76" s="6" t="s">
        <v>11</v>
      </c>
      <c r="C76" s="6" t="str">
        <f>"27019001021"</f>
        <v>27019001021</v>
      </c>
      <c r="D76" s="6" t="s">
        <v>85</v>
      </c>
      <c r="E76" s="6" t="str">
        <f>"250172505528"</f>
        <v>250172505528</v>
      </c>
      <c r="F76" s="8">
        <v>69.13</v>
      </c>
      <c r="G76" s="8">
        <v>57.05</v>
      </c>
      <c r="H76" s="9">
        <f t="shared" si="9"/>
        <v>63.09</v>
      </c>
      <c r="I76" s="6"/>
      <c r="J76" s="11">
        <f t="shared" si="10"/>
        <v>63.09</v>
      </c>
    </row>
    <row r="77" ht="28" customHeight="1" spans="1:10">
      <c r="A77" s="6">
        <v>75</v>
      </c>
      <c r="B77" s="6" t="s">
        <v>11</v>
      </c>
      <c r="C77" s="6" t="str">
        <f>"27019001021"</f>
        <v>27019001021</v>
      </c>
      <c r="D77" s="6" t="s">
        <v>86</v>
      </c>
      <c r="E77" s="6" t="str">
        <f>"250172603024"</f>
        <v>250172603024</v>
      </c>
      <c r="F77" s="8">
        <v>64.07</v>
      </c>
      <c r="G77" s="8">
        <v>55.94</v>
      </c>
      <c r="H77" s="9">
        <f t="shared" si="9"/>
        <v>60.005</v>
      </c>
      <c r="I77" s="6"/>
      <c r="J77" s="11">
        <f t="shared" si="10"/>
        <v>60.005</v>
      </c>
    </row>
    <row r="78" ht="28" customHeight="1" spans="1:10">
      <c r="A78" s="6">
        <v>76</v>
      </c>
      <c r="B78" s="6" t="s">
        <v>11</v>
      </c>
      <c r="C78" s="6" t="str">
        <f>"27019001031"</f>
        <v>27019001031</v>
      </c>
      <c r="D78" s="6" t="s">
        <v>87</v>
      </c>
      <c r="E78" s="6" t="str">
        <f>"250172503613"</f>
        <v>250172503613</v>
      </c>
      <c r="F78" s="8">
        <v>51.62</v>
      </c>
      <c r="G78" s="8">
        <v>51.78</v>
      </c>
      <c r="H78" s="9">
        <f t="shared" si="9"/>
        <v>51.7</v>
      </c>
      <c r="I78" s="6"/>
      <c r="J78" s="11">
        <f t="shared" si="10"/>
        <v>51.7</v>
      </c>
    </row>
    <row r="79" ht="28" customHeight="1" spans="1:10">
      <c r="A79" s="6">
        <v>77</v>
      </c>
      <c r="B79" s="6" t="s">
        <v>11</v>
      </c>
      <c r="C79" s="6" t="str">
        <f>"27019001031"</f>
        <v>27019001031</v>
      </c>
      <c r="D79" s="6" t="s">
        <v>88</v>
      </c>
      <c r="E79" s="6" t="str">
        <f>"250172504030"</f>
        <v>250172504030</v>
      </c>
      <c r="F79" s="8">
        <v>51.44</v>
      </c>
      <c r="G79" s="8">
        <v>50.43</v>
      </c>
      <c r="H79" s="9">
        <f t="shared" si="9"/>
        <v>50.935</v>
      </c>
      <c r="I79" s="6"/>
      <c r="J79" s="11">
        <f t="shared" si="10"/>
        <v>50.935</v>
      </c>
    </row>
    <row r="80" ht="28" customHeight="1" spans="1:10">
      <c r="A80" s="6">
        <v>78</v>
      </c>
      <c r="B80" s="6" t="s">
        <v>11</v>
      </c>
      <c r="C80" s="6" t="str">
        <f>"27020001011"</f>
        <v>27020001011</v>
      </c>
      <c r="D80" s="6" t="s">
        <v>89</v>
      </c>
      <c r="E80" s="6" t="str">
        <f>"250172501314"</f>
        <v>250172501314</v>
      </c>
      <c r="F80" s="8">
        <v>72.35</v>
      </c>
      <c r="G80" s="8">
        <v>54.1</v>
      </c>
      <c r="H80" s="9">
        <f t="shared" si="9"/>
        <v>63.225</v>
      </c>
      <c r="I80" s="6"/>
      <c r="J80" s="11">
        <f t="shared" si="10"/>
        <v>63.225</v>
      </c>
    </row>
    <row r="81" ht="28" customHeight="1" spans="1:10">
      <c r="A81" s="6">
        <v>79</v>
      </c>
      <c r="B81" s="6" t="s">
        <v>11</v>
      </c>
      <c r="C81" s="6" t="str">
        <f>"27020001011"</f>
        <v>27020001011</v>
      </c>
      <c r="D81" s="6" t="s">
        <v>90</v>
      </c>
      <c r="E81" s="6" t="str">
        <f>"250172605215"</f>
        <v>250172605215</v>
      </c>
      <c r="F81" s="8">
        <v>64.96</v>
      </c>
      <c r="G81" s="8">
        <v>57.78</v>
      </c>
      <c r="H81" s="9">
        <f t="shared" si="9"/>
        <v>61.37</v>
      </c>
      <c r="I81" s="6"/>
      <c r="J81" s="11">
        <f t="shared" si="10"/>
        <v>61.37</v>
      </c>
    </row>
    <row r="82" ht="28" customHeight="1" spans="1:10">
      <c r="A82" s="6">
        <v>80</v>
      </c>
      <c r="B82" s="6" t="s">
        <v>11</v>
      </c>
      <c r="C82" s="6" t="str">
        <f>"27020001011"</f>
        <v>27020001011</v>
      </c>
      <c r="D82" s="6" t="s">
        <v>91</v>
      </c>
      <c r="E82" s="6" t="str">
        <f>"250172505604"</f>
        <v>250172505604</v>
      </c>
      <c r="F82" s="8">
        <v>62.71</v>
      </c>
      <c r="G82" s="8">
        <v>59.16</v>
      </c>
      <c r="H82" s="9">
        <f t="shared" si="9"/>
        <v>60.935</v>
      </c>
      <c r="I82" s="6"/>
      <c r="J82" s="11">
        <f t="shared" si="10"/>
        <v>60.935</v>
      </c>
    </row>
    <row r="83" ht="28" customHeight="1" spans="1:10">
      <c r="A83" s="6">
        <v>81</v>
      </c>
      <c r="B83" s="6" t="s">
        <v>11</v>
      </c>
      <c r="C83" s="6" t="str">
        <f>"27021001011"</f>
        <v>27021001011</v>
      </c>
      <c r="D83" s="6" t="s">
        <v>92</v>
      </c>
      <c r="E83" s="6" t="str">
        <f>"250172505313"</f>
        <v>250172505313</v>
      </c>
      <c r="F83" s="10">
        <v>71.42</v>
      </c>
      <c r="G83" s="9">
        <v>63.94</v>
      </c>
      <c r="H83" s="9">
        <f t="shared" si="9"/>
        <v>67.68</v>
      </c>
      <c r="I83" s="6"/>
      <c r="J83" s="11">
        <f t="shared" si="10"/>
        <v>67.68</v>
      </c>
    </row>
    <row r="84" ht="28" customHeight="1" spans="1:10">
      <c r="A84" s="6">
        <v>82</v>
      </c>
      <c r="B84" s="6" t="s">
        <v>11</v>
      </c>
      <c r="C84" s="6" t="str">
        <f>"27021001011"</f>
        <v>27021001011</v>
      </c>
      <c r="D84" s="6" t="s">
        <v>93</v>
      </c>
      <c r="E84" s="6" t="str">
        <f>"250172501310"</f>
        <v>250172501310</v>
      </c>
      <c r="F84" s="8">
        <v>65.71</v>
      </c>
      <c r="G84" s="8">
        <v>56.44</v>
      </c>
      <c r="H84" s="9">
        <f t="shared" si="9"/>
        <v>61.075</v>
      </c>
      <c r="I84" s="6"/>
      <c r="J84" s="11">
        <f t="shared" si="10"/>
        <v>61.075</v>
      </c>
    </row>
    <row r="85" ht="28" customHeight="1" spans="1:10">
      <c r="A85" s="6">
        <v>83</v>
      </c>
      <c r="B85" s="6" t="s">
        <v>11</v>
      </c>
      <c r="C85" s="6" t="str">
        <f>"27021001011"</f>
        <v>27021001011</v>
      </c>
      <c r="D85" s="6" t="s">
        <v>94</v>
      </c>
      <c r="E85" s="6" t="str">
        <f>"250172603409"</f>
        <v>250172603409</v>
      </c>
      <c r="F85" s="8">
        <v>59.92</v>
      </c>
      <c r="G85" s="8">
        <v>60.72</v>
      </c>
      <c r="H85" s="9">
        <f t="shared" si="9"/>
        <v>60.32</v>
      </c>
      <c r="I85" s="6"/>
      <c r="J85" s="11">
        <f t="shared" si="10"/>
        <v>60.32</v>
      </c>
    </row>
    <row r="86" ht="28" customHeight="1" spans="1:10">
      <c r="A86" s="6">
        <v>84</v>
      </c>
      <c r="B86" s="6" t="s">
        <v>11</v>
      </c>
      <c r="C86" s="6" t="str">
        <f>"27021001021"</f>
        <v>27021001021</v>
      </c>
      <c r="D86" s="6" t="s">
        <v>95</v>
      </c>
      <c r="E86" s="6" t="str">
        <f>"250172500908"</f>
        <v>250172500908</v>
      </c>
      <c r="F86" s="8">
        <v>54.18</v>
      </c>
      <c r="G86" s="8">
        <v>56.44</v>
      </c>
      <c r="H86" s="9">
        <f t="shared" si="9"/>
        <v>55.31</v>
      </c>
      <c r="I86" s="6"/>
      <c r="J86" s="11">
        <f t="shared" si="10"/>
        <v>55.31</v>
      </c>
    </row>
    <row r="87" ht="28" customHeight="1" spans="1:10">
      <c r="A87" s="6">
        <v>85</v>
      </c>
      <c r="B87" s="6" t="s">
        <v>11</v>
      </c>
      <c r="C87" s="6" t="str">
        <f>"27021001021"</f>
        <v>27021001021</v>
      </c>
      <c r="D87" s="6" t="s">
        <v>96</v>
      </c>
      <c r="E87" s="6" t="str">
        <f>"250172600509"</f>
        <v>250172600509</v>
      </c>
      <c r="F87" s="8">
        <v>51.44</v>
      </c>
      <c r="G87" s="8">
        <v>49.94</v>
      </c>
      <c r="H87" s="9">
        <f t="shared" si="9"/>
        <v>50.69</v>
      </c>
      <c r="I87" s="6"/>
      <c r="J87" s="11">
        <f t="shared" si="10"/>
        <v>50.69</v>
      </c>
    </row>
    <row r="88" ht="28" customHeight="1" spans="1:10">
      <c r="A88" s="6">
        <v>86</v>
      </c>
      <c r="B88" s="6" t="s">
        <v>11</v>
      </c>
      <c r="C88" s="6" t="str">
        <f>"27021001021"</f>
        <v>27021001021</v>
      </c>
      <c r="D88" s="6" t="s">
        <v>97</v>
      </c>
      <c r="E88" s="6" t="str">
        <f>"250172502612"</f>
        <v>250172502612</v>
      </c>
      <c r="F88" s="8">
        <v>50.03</v>
      </c>
      <c r="G88" s="8">
        <v>51.21</v>
      </c>
      <c r="H88" s="9">
        <f t="shared" si="9"/>
        <v>50.62</v>
      </c>
      <c r="I88" s="6"/>
      <c r="J88" s="11">
        <f t="shared" si="10"/>
        <v>50.62</v>
      </c>
    </row>
    <row r="89" ht="28" customHeight="1" spans="1:10">
      <c r="A89" s="6">
        <v>87</v>
      </c>
      <c r="B89" s="6" t="s">
        <v>11</v>
      </c>
      <c r="C89" s="6" t="str">
        <f t="shared" ref="C89:C94" si="11">"27021002011"</f>
        <v>27021002011</v>
      </c>
      <c r="D89" s="6" t="s">
        <v>98</v>
      </c>
      <c r="E89" s="6" t="str">
        <f>"250172500830"</f>
        <v>250172500830</v>
      </c>
      <c r="F89" s="8">
        <v>70.43</v>
      </c>
      <c r="G89" s="8">
        <v>58.88</v>
      </c>
      <c r="H89" s="9">
        <f t="shared" ref="H89:H152" si="12">(F89+G89)/2</f>
        <v>64.655</v>
      </c>
      <c r="I89" s="6"/>
      <c r="J89" s="11">
        <f t="shared" ref="J89:J152" si="13">H89+I89</f>
        <v>64.655</v>
      </c>
    </row>
    <row r="90" ht="28" customHeight="1" spans="1:10">
      <c r="A90" s="6">
        <v>88</v>
      </c>
      <c r="B90" s="6" t="s">
        <v>11</v>
      </c>
      <c r="C90" s="6" t="str">
        <f t="shared" si="11"/>
        <v>27021002011</v>
      </c>
      <c r="D90" s="6" t="s">
        <v>99</v>
      </c>
      <c r="E90" s="6" t="str">
        <f>"250172502626"</f>
        <v>250172502626</v>
      </c>
      <c r="F90" s="8">
        <v>70.11</v>
      </c>
      <c r="G90" s="8">
        <v>55.55</v>
      </c>
      <c r="H90" s="9">
        <f t="shared" si="12"/>
        <v>62.83</v>
      </c>
      <c r="I90" s="6"/>
      <c r="J90" s="11">
        <f t="shared" si="13"/>
        <v>62.83</v>
      </c>
    </row>
    <row r="91" ht="28" customHeight="1" spans="1:10">
      <c r="A91" s="6">
        <v>89</v>
      </c>
      <c r="B91" s="6" t="s">
        <v>11</v>
      </c>
      <c r="C91" s="6" t="str">
        <f t="shared" si="11"/>
        <v>27021002011</v>
      </c>
      <c r="D91" s="6" t="s">
        <v>100</v>
      </c>
      <c r="E91" s="6" t="str">
        <f>"250172502011"</f>
        <v>250172502011</v>
      </c>
      <c r="F91" s="8">
        <v>76.01</v>
      </c>
      <c r="G91" s="8">
        <v>48.88</v>
      </c>
      <c r="H91" s="9">
        <f t="shared" si="12"/>
        <v>62.445</v>
      </c>
      <c r="I91" s="6"/>
      <c r="J91" s="11">
        <f t="shared" si="13"/>
        <v>62.445</v>
      </c>
    </row>
    <row r="92" ht="28" customHeight="1" spans="1:10">
      <c r="A92" s="6">
        <v>90</v>
      </c>
      <c r="B92" s="6" t="s">
        <v>11</v>
      </c>
      <c r="C92" s="6" t="str">
        <f t="shared" si="11"/>
        <v>27021002011</v>
      </c>
      <c r="D92" s="6" t="s">
        <v>101</v>
      </c>
      <c r="E92" s="6" t="str">
        <f>"250172505215"</f>
        <v>250172505215</v>
      </c>
      <c r="F92" s="8">
        <v>59.61</v>
      </c>
      <c r="G92" s="8">
        <v>65.11</v>
      </c>
      <c r="H92" s="9">
        <f t="shared" si="12"/>
        <v>62.36</v>
      </c>
      <c r="I92" s="6"/>
      <c r="J92" s="11">
        <f t="shared" si="13"/>
        <v>62.36</v>
      </c>
    </row>
    <row r="93" ht="28" customHeight="1" spans="1:10">
      <c r="A93" s="6">
        <v>91</v>
      </c>
      <c r="B93" s="6" t="s">
        <v>11</v>
      </c>
      <c r="C93" s="6" t="str">
        <f t="shared" si="11"/>
        <v>27021002011</v>
      </c>
      <c r="D93" s="6" t="s">
        <v>102</v>
      </c>
      <c r="E93" s="6" t="str">
        <f>"250172503910"</f>
        <v>250172503910</v>
      </c>
      <c r="F93" s="8">
        <v>70.32</v>
      </c>
      <c r="G93" s="8">
        <v>53.05</v>
      </c>
      <c r="H93" s="9">
        <f t="shared" si="12"/>
        <v>61.685</v>
      </c>
      <c r="I93" s="6"/>
      <c r="J93" s="11">
        <f t="shared" si="13"/>
        <v>61.685</v>
      </c>
    </row>
    <row r="94" ht="28" customHeight="1" spans="1:10">
      <c r="A94" s="6">
        <v>92</v>
      </c>
      <c r="B94" s="6" t="s">
        <v>11</v>
      </c>
      <c r="C94" s="6" t="str">
        <f t="shared" si="11"/>
        <v>27021002011</v>
      </c>
      <c r="D94" s="6" t="s">
        <v>103</v>
      </c>
      <c r="E94" s="6" t="str">
        <f>"250172500611"</f>
        <v>250172500611</v>
      </c>
      <c r="F94" s="8">
        <v>69.27</v>
      </c>
      <c r="G94" s="8">
        <v>53.94</v>
      </c>
      <c r="H94" s="9">
        <f t="shared" si="12"/>
        <v>61.605</v>
      </c>
      <c r="I94" s="6"/>
      <c r="J94" s="11">
        <f t="shared" si="13"/>
        <v>61.605</v>
      </c>
    </row>
    <row r="95" ht="28" customHeight="1" spans="1:10">
      <c r="A95" s="6">
        <v>93</v>
      </c>
      <c r="B95" s="6" t="s">
        <v>11</v>
      </c>
      <c r="C95" s="6" t="str">
        <f>"27021002021"</f>
        <v>27021002021</v>
      </c>
      <c r="D95" s="6" t="s">
        <v>104</v>
      </c>
      <c r="E95" s="6" t="str">
        <f>"250172602430"</f>
        <v>250172602430</v>
      </c>
      <c r="F95" s="10">
        <v>76.93</v>
      </c>
      <c r="G95" s="9">
        <v>66.73</v>
      </c>
      <c r="H95" s="9">
        <f t="shared" si="12"/>
        <v>71.83</v>
      </c>
      <c r="I95" s="6"/>
      <c r="J95" s="11">
        <f t="shared" si="13"/>
        <v>71.83</v>
      </c>
    </row>
    <row r="96" ht="28" customHeight="1" spans="1:10">
      <c r="A96" s="6">
        <v>94</v>
      </c>
      <c r="B96" s="6" t="s">
        <v>11</v>
      </c>
      <c r="C96" s="6" t="str">
        <f>"27021002021"</f>
        <v>27021002021</v>
      </c>
      <c r="D96" s="6" t="s">
        <v>105</v>
      </c>
      <c r="E96" s="6" t="str">
        <f>"250172500307"</f>
        <v>250172500307</v>
      </c>
      <c r="F96" s="10">
        <v>75.68</v>
      </c>
      <c r="G96" s="9">
        <v>65.78</v>
      </c>
      <c r="H96" s="9">
        <f t="shared" si="12"/>
        <v>70.73</v>
      </c>
      <c r="I96" s="6"/>
      <c r="J96" s="11">
        <f t="shared" si="13"/>
        <v>70.73</v>
      </c>
    </row>
    <row r="97" ht="28" customHeight="1" spans="1:10">
      <c r="A97" s="6">
        <v>95</v>
      </c>
      <c r="B97" s="6" t="s">
        <v>11</v>
      </c>
      <c r="C97" s="6" t="str">
        <f>"27021002021"</f>
        <v>27021002021</v>
      </c>
      <c r="D97" s="6" t="s">
        <v>106</v>
      </c>
      <c r="E97" s="6" t="str">
        <f>"250172503610"</f>
        <v>250172503610</v>
      </c>
      <c r="F97" s="8">
        <v>72.28</v>
      </c>
      <c r="G97" s="8">
        <v>59.83</v>
      </c>
      <c r="H97" s="9">
        <f t="shared" si="12"/>
        <v>66.055</v>
      </c>
      <c r="I97" s="6"/>
      <c r="J97" s="11">
        <f t="shared" si="13"/>
        <v>66.055</v>
      </c>
    </row>
    <row r="98" ht="28" customHeight="1" spans="1:10">
      <c r="A98" s="6">
        <v>96</v>
      </c>
      <c r="B98" s="6" t="s">
        <v>11</v>
      </c>
      <c r="C98" s="6" t="str">
        <f>"27022001011"</f>
        <v>27022001011</v>
      </c>
      <c r="D98" s="6" t="s">
        <v>107</v>
      </c>
      <c r="E98" s="6" t="str">
        <f>"250172503007"</f>
        <v>250172503007</v>
      </c>
      <c r="F98" s="8">
        <v>66.16</v>
      </c>
      <c r="G98" s="8">
        <v>53.22</v>
      </c>
      <c r="H98" s="9">
        <f t="shared" si="12"/>
        <v>59.69</v>
      </c>
      <c r="I98" s="6"/>
      <c r="J98" s="11">
        <f t="shared" si="13"/>
        <v>59.69</v>
      </c>
    </row>
    <row r="99" ht="28" customHeight="1" spans="1:10">
      <c r="A99" s="6">
        <v>97</v>
      </c>
      <c r="B99" s="6" t="s">
        <v>11</v>
      </c>
      <c r="C99" s="6" t="str">
        <f>"27022001011"</f>
        <v>27022001011</v>
      </c>
      <c r="D99" s="6" t="s">
        <v>108</v>
      </c>
      <c r="E99" s="6" t="str">
        <f>"250172502323"</f>
        <v>250172502323</v>
      </c>
      <c r="F99" s="8">
        <v>64.05</v>
      </c>
      <c r="G99" s="8">
        <v>51.61</v>
      </c>
      <c r="H99" s="9">
        <f t="shared" si="12"/>
        <v>57.83</v>
      </c>
      <c r="I99" s="6"/>
      <c r="J99" s="11">
        <f t="shared" si="13"/>
        <v>57.83</v>
      </c>
    </row>
    <row r="100" ht="28" customHeight="1" spans="1:10">
      <c r="A100" s="6">
        <v>98</v>
      </c>
      <c r="B100" s="6" t="s">
        <v>11</v>
      </c>
      <c r="C100" s="6" t="str">
        <f>"27022001011"</f>
        <v>27022001011</v>
      </c>
      <c r="D100" s="6" t="s">
        <v>109</v>
      </c>
      <c r="E100" s="6" t="str">
        <f>"250172502706"</f>
        <v>250172502706</v>
      </c>
      <c r="F100" s="8">
        <v>61.44</v>
      </c>
      <c r="G100" s="8">
        <v>50.44</v>
      </c>
      <c r="H100" s="9">
        <f t="shared" si="12"/>
        <v>55.94</v>
      </c>
      <c r="I100" s="6"/>
      <c r="J100" s="11">
        <f t="shared" si="13"/>
        <v>55.94</v>
      </c>
    </row>
    <row r="101" ht="28" customHeight="1" spans="1:10">
      <c r="A101" s="6">
        <v>99</v>
      </c>
      <c r="B101" s="6" t="s">
        <v>11</v>
      </c>
      <c r="C101" s="6" t="str">
        <f>"27023001011"</f>
        <v>27023001011</v>
      </c>
      <c r="D101" s="6" t="s">
        <v>110</v>
      </c>
      <c r="E101" s="6" t="str">
        <f>"250172504423"</f>
        <v>250172504423</v>
      </c>
      <c r="F101" s="8">
        <v>63.99</v>
      </c>
      <c r="G101" s="8">
        <v>52.66</v>
      </c>
      <c r="H101" s="9">
        <f t="shared" si="12"/>
        <v>58.325</v>
      </c>
      <c r="I101" s="6"/>
      <c r="J101" s="11">
        <f t="shared" si="13"/>
        <v>58.325</v>
      </c>
    </row>
    <row r="102" ht="28" customHeight="1" spans="1:10">
      <c r="A102" s="6">
        <v>100</v>
      </c>
      <c r="B102" s="6" t="s">
        <v>11</v>
      </c>
      <c r="C102" s="6" t="str">
        <f>"27023001011"</f>
        <v>27023001011</v>
      </c>
      <c r="D102" s="6" t="s">
        <v>111</v>
      </c>
      <c r="E102" s="6" t="str">
        <f>"250172603023"</f>
        <v>250172603023</v>
      </c>
      <c r="F102" s="8">
        <v>57.56</v>
      </c>
      <c r="G102" s="8">
        <v>53.39</v>
      </c>
      <c r="H102" s="9">
        <f t="shared" si="12"/>
        <v>55.475</v>
      </c>
      <c r="I102" s="6"/>
      <c r="J102" s="11">
        <f t="shared" si="13"/>
        <v>55.475</v>
      </c>
    </row>
    <row r="103" ht="28" customHeight="1" spans="1:10">
      <c r="A103" s="6">
        <v>101</v>
      </c>
      <c r="B103" s="6" t="s">
        <v>11</v>
      </c>
      <c r="C103" s="6" t="str">
        <f>"27023001011"</f>
        <v>27023001011</v>
      </c>
      <c r="D103" s="6" t="s">
        <v>112</v>
      </c>
      <c r="E103" s="6" t="str">
        <f>"250172502203"</f>
        <v>250172502203</v>
      </c>
      <c r="F103" s="8">
        <v>55.46</v>
      </c>
      <c r="G103" s="8">
        <v>52.39</v>
      </c>
      <c r="H103" s="9">
        <f t="shared" si="12"/>
        <v>53.925</v>
      </c>
      <c r="I103" s="6"/>
      <c r="J103" s="11">
        <f t="shared" si="13"/>
        <v>53.925</v>
      </c>
    </row>
    <row r="104" ht="28" customHeight="1" spans="1:10">
      <c r="A104" s="6">
        <v>102</v>
      </c>
      <c r="B104" s="6" t="s">
        <v>11</v>
      </c>
      <c r="C104" s="6" t="str">
        <f>"27023002011"</f>
        <v>27023002011</v>
      </c>
      <c r="D104" s="6" t="s">
        <v>113</v>
      </c>
      <c r="E104" s="6" t="str">
        <f>"250172603823"</f>
        <v>250172603823</v>
      </c>
      <c r="F104" s="8">
        <v>46.22</v>
      </c>
      <c r="G104" s="8">
        <v>44.11</v>
      </c>
      <c r="H104" s="9">
        <f t="shared" si="12"/>
        <v>45.165</v>
      </c>
      <c r="I104" s="11">
        <v>10</v>
      </c>
      <c r="J104" s="11">
        <f t="shared" si="13"/>
        <v>55.165</v>
      </c>
    </row>
    <row r="105" ht="28" customHeight="1" spans="1:10">
      <c r="A105" s="6">
        <v>103</v>
      </c>
      <c r="B105" s="6" t="s">
        <v>11</v>
      </c>
      <c r="C105" s="6" t="str">
        <f>"27023002011"</f>
        <v>27023002011</v>
      </c>
      <c r="D105" s="6" t="s">
        <v>114</v>
      </c>
      <c r="E105" s="6" t="str">
        <f>"250172503127"</f>
        <v>250172503127</v>
      </c>
      <c r="F105" s="8">
        <v>52.23</v>
      </c>
      <c r="G105" s="8">
        <v>50.88</v>
      </c>
      <c r="H105" s="9">
        <f t="shared" si="12"/>
        <v>51.555</v>
      </c>
      <c r="I105" s="6"/>
      <c r="J105" s="11">
        <f t="shared" si="13"/>
        <v>51.555</v>
      </c>
    </row>
    <row r="106" ht="28" customHeight="1" spans="1:10">
      <c r="A106" s="6">
        <v>104</v>
      </c>
      <c r="B106" s="6" t="s">
        <v>11</v>
      </c>
      <c r="C106" s="6" t="str">
        <f>"27023002011"</f>
        <v>27023002011</v>
      </c>
      <c r="D106" s="6" t="s">
        <v>115</v>
      </c>
      <c r="E106" s="6" t="str">
        <f>"250172500318"</f>
        <v>250172500318</v>
      </c>
      <c r="F106" s="8">
        <v>46.99</v>
      </c>
      <c r="G106" s="8">
        <v>42.72</v>
      </c>
      <c r="H106" s="9">
        <f t="shared" si="12"/>
        <v>44.855</v>
      </c>
      <c r="I106" s="6"/>
      <c r="J106" s="11">
        <f t="shared" si="13"/>
        <v>44.855</v>
      </c>
    </row>
    <row r="107" ht="28" customHeight="1" spans="1:10">
      <c r="A107" s="6">
        <v>105</v>
      </c>
      <c r="B107" s="6" t="s">
        <v>11</v>
      </c>
      <c r="C107" s="6" t="str">
        <f>"27024001011"</f>
        <v>27024001011</v>
      </c>
      <c r="D107" s="6" t="s">
        <v>116</v>
      </c>
      <c r="E107" s="6" t="str">
        <f>"250172604119"</f>
        <v>250172604119</v>
      </c>
      <c r="F107" s="8">
        <v>63.3</v>
      </c>
      <c r="G107" s="8">
        <v>59.16</v>
      </c>
      <c r="H107" s="9">
        <f t="shared" si="12"/>
        <v>61.23</v>
      </c>
      <c r="I107" s="6"/>
      <c r="J107" s="11">
        <f t="shared" si="13"/>
        <v>61.23</v>
      </c>
    </row>
    <row r="108" ht="28" customHeight="1" spans="1:10">
      <c r="A108" s="6">
        <v>106</v>
      </c>
      <c r="B108" s="6" t="s">
        <v>11</v>
      </c>
      <c r="C108" s="6" t="str">
        <f>"27024001011"</f>
        <v>27024001011</v>
      </c>
      <c r="D108" s="6" t="s">
        <v>117</v>
      </c>
      <c r="E108" s="6" t="str">
        <f>"250172604721"</f>
        <v>250172604721</v>
      </c>
      <c r="F108" s="8">
        <v>63.74</v>
      </c>
      <c r="G108" s="8">
        <v>55.88</v>
      </c>
      <c r="H108" s="9">
        <f t="shared" si="12"/>
        <v>59.81</v>
      </c>
      <c r="I108" s="6"/>
      <c r="J108" s="11">
        <f t="shared" si="13"/>
        <v>59.81</v>
      </c>
    </row>
    <row r="109" ht="28" customHeight="1" spans="1:10">
      <c r="A109" s="6">
        <v>107</v>
      </c>
      <c r="B109" s="6" t="s">
        <v>11</v>
      </c>
      <c r="C109" s="6" t="str">
        <f>"27024001011"</f>
        <v>27024001011</v>
      </c>
      <c r="D109" s="6" t="s">
        <v>118</v>
      </c>
      <c r="E109" s="6" t="str">
        <f>"250172600727"</f>
        <v>250172600727</v>
      </c>
      <c r="F109" s="8">
        <v>66.33</v>
      </c>
      <c r="G109" s="8">
        <v>48.77</v>
      </c>
      <c r="H109" s="9">
        <f t="shared" si="12"/>
        <v>57.55</v>
      </c>
      <c r="I109" s="6"/>
      <c r="J109" s="11">
        <f t="shared" si="13"/>
        <v>57.55</v>
      </c>
    </row>
    <row r="110" ht="28" customHeight="1" spans="1:10">
      <c r="A110" s="6">
        <v>108</v>
      </c>
      <c r="B110" s="6" t="s">
        <v>11</v>
      </c>
      <c r="C110" s="6" t="str">
        <f>"27025001011"</f>
        <v>27025001011</v>
      </c>
      <c r="D110" s="6" t="s">
        <v>119</v>
      </c>
      <c r="E110" s="6" t="str">
        <f>"250172504522"</f>
        <v>250172504522</v>
      </c>
      <c r="F110" s="8">
        <v>72.39</v>
      </c>
      <c r="G110" s="8">
        <v>51.78</v>
      </c>
      <c r="H110" s="9">
        <f t="shared" si="12"/>
        <v>62.085</v>
      </c>
      <c r="I110" s="11">
        <v>10</v>
      </c>
      <c r="J110" s="11">
        <f t="shared" si="13"/>
        <v>72.085</v>
      </c>
    </row>
    <row r="111" ht="28" customHeight="1" spans="1:10">
      <c r="A111" s="6">
        <v>109</v>
      </c>
      <c r="B111" s="6" t="s">
        <v>11</v>
      </c>
      <c r="C111" s="6" t="str">
        <f>"27025001011"</f>
        <v>27025001011</v>
      </c>
      <c r="D111" s="6" t="s">
        <v>120</v>
      </c>
      <c r="E111" s="6" t="str">
        <f>"250172503927"</f>
        <v>250172503927</v>
      </c>
      <c r="F111" s="8">
        <v>71</v>
      </c>
      <c r="G111" s="8">
        <v>54.93</v>
      </c>
      <c r="H111" s="9">
        <f t="shared" si="12"/>
        <v>62.965</v>
      </c>
      <c r="I111" s="6"/>
      <c r="J111" s="11">
        <f t="shared" si="13"/>
        <v>62.965</v>
      </c>
    </row>
    <row r="112" ht="28" customHeight="1" spans="1:10">
      <c r="A112" s="6">
        <v>110</v>
      </c>
      <c r="B112" s="6" t="s">
        <v>11</v>
      </c>
      <c r="C112" s="6" t="str">
        <f>"27025001011"</f>
        <v>27025001011</v>
      </c>
      <c r="D112" s="6" t="s">
        <v>121</v>
      </c>
      <c r="E112" s="6" t="str">
        <f>"250172601911"</f>
        <v>250172601911</v>
      </c>
      <c r="F112" s="8">
        <v>67.31</v>
      </c>
      <c r="G112" s="8">
        <v>55.66</v>
      </c>
      <c r="H112" s="9">
        <f t="shared" si="12"/>
        <v>61.485</v>
      </c>
      <c r="I112" s="6"/>
      <c r="J112" s="11">
        <f t="shared" si="13"/>
        <v>61.485</v>
      </c>
    </row>
    <row r="113" ht="28" customHeight="1" spans="1:10">
      <c r="A113" s="6">
        <v>111</v>
      </c>
      <c r="B113" s="6" t="s">
        <v>11</v>
      </c>
      <c r="C113" s="6" t="str">
        <f>"27026001011"</f>
        <v>27026001011</v>
      </c>
      <c r="D113" s="6" t="s">
        <v>122</v>
      </c>
      <c r="E113" s="6" t="str">
        <f>"250172500324"</f>
        <v>250172500324</v>
      </c>
      <c r="F113" s="8">
        <v>70.36</v>
      </c>
      <c r="G113" s="8">
        <v>58.66</v>
      </c>
      <c r="H113" s="9">
        <f t="shared" si="12"/>
        <v>64.51</v>
      </c>
      <c r="I113" s="6"/>
      <c r="J113" s="11">
        <f t="shared" si="13"/>
        <v>64.51</v>
      </c>
    </row>
    <row r="114" ht="28" customHeight="1" spans="1:10">
      <c r="A114" s="6">
        <v>112</v>
      </c>
      <c r="B114" s="6" t="s">
        <v>11</v>
      </c>
      <c r="C114" s="6" t="str">
        <f>"27026001011"</f>
        <v>27026001011</v>
      </c>
      <c r="D114" s="6" t="s">
        <v>123</v>
      </c>
      <c r="E114" s="6" t="str">
        <f>"250172500712"</f>
        <v>250172500712</v>
      </c>
      <c r="F114" s="8">
        <v>65.02</v>
      </c>
      <c r="G114" s="8">
        <v>60.61</v>
      </c>
      <c r="H114" s="9">
        <f t="shared" si="12"/>
        <v>62.815</v>
      </c>
      <c r="I114" s="6"/>
      <c r="J114" s="11">
        <f t="shared" si="13"/>
        <v>62.815</v>
      </c>
    </row>
    <row r="115" ht="28" customHeight="1" spans="1:10">
      <c r="A115" s="6">
        <v>113</v>
      </c>
      <c r="B115" s="6" t="s">
        <v>11</v>
      </c>
      <c r="C115" s="6" t="str">
        <f>"27026001011"</f>
        <v>27026001011</v>
      </c>
      <c r="D115" s="6" t="s">
        <v>124</v>
      </c>
      <c r="E115" s="6" t="str">
        <f>"250172502008"</f>
        <v>250172502008</v>
      </c>
      <c r="F115" s="8">
        <v>57.82</v>
      </c>
      <c r="G115" s="8">
        <v>65.11</v>
      </c>
      <c r="H115" s="9">
        <f t="shared" si="12"/>
        <v>61.465</v>
      </c>
      <c r="I115" s="6"/>
      <c r="J115" s="11">
        <f t="shared" si="13"/>
        <v>61.465</v>
      </c>
    </row>
    <row r="116" ht="28" customHeight="1" spans="1:10">
      <c r="A116" s="6">
        <v>114</v>
      </c>
      <c r="B116" s="6" t="s">
        <v>11</v>
      </c>
      <c r="C116" s="6" t="str">
        <f>"27027001011"</f>
        <v>27027001011</v>
      </c>
      <c r="D116" s="6" t="s">
        <v>125</v>
      </c>
      <c r="E116" s="6" t="str">
        <f>"250172503616"</f>
        <v>250172503616</v>
      </c>
      <c r="F116" s="8">
        <v>61.48</v>
      </c>
      <c r="G116" s="8">
        <v>59.05</v>
      </c>
      <c r="H116" s="9">
        <f t="shared" si="12"/>
        <v>60.265</v>
      </c>
      <c r="I116" s="6"/>
      <c r="J116" s="11">
        <f t="shared" si="13"/>
        <v>60.265</v>
      </c>
    </row>
    <row r="117" ht="28" customHeight="1" spans="1:10">
      <c r="A117" s="6">
        <v>115</v>
      </c>
      <c r="B117" s="6" t="s">
        <v>11</v>
      </c>
      <c r="C117" s="6" t="str">
        <f>"27027001011"</f>
        <v>27027001011</v>
      </c>
      <c r="D117" s="6" t="s">
        <v>126</v>
      </c>
      <c r="E117" s="6" t="str">
        <f>"250172604329"</f>
        <v>250172604329</v>
      </c>
      <c r="F117" s="8">
        <v>64.35</v>
      </c>
      <c r="G117" s="8">
        <v>55.77</v>
      </c>
      <c r="H117" s="9">
        <f t="shared" si="12"/>
        <v>60.06</v>
      </c>
      <c r="I117" s="6"/>
      <c r="J117" s="11">
        <f t="shared" si="13"/>
        <v>60.06</v>
      </c>
    </row>
    <row r="118" ht="28" customHeight="1" spans="1:10">
      <c r="A118" s="6">
        <v>116</v>
      </c>
      <c r="B118" s="6" t="s">
        <v>11</v>
      </c>
      <c r="C118" s="6" t="str">
        <f>"27027001011"</f>
        <v>27027001011</v>
      </c>
      <c r="D118" s="6" t="s">
        <v>127</v>
      </c>
      <c r="E118" s="6" t="str">
        <f>"250172501015"</f>
        <v>250172501015</v>
      </c>
      <c r="F118" s="8">
        <v>57.54</v>
      </c>
      <c r="G118" s="8">
        <v>58.55</v>
      </c>
      <c r="H118" s="9">
        <f t="shared" si="12"/>
        <v>58.045</v>
      </c>
      <c r="I118" s="6"/>
      <c r="J118" s="11">
        <f t="shared" si="13"/>
        <v>58.045</v>
      </c>
    </row>
    <row r="119" ht="28" customHeight="1" spans="1:10">
      <c r="A119" s="6">
        <v>117</v>
      </c>
      <c r="B119" s="6" t="s">
        <v>11</v>
      </c>
      <c r="C119" s="6" t="str">
        <f>"27028001011"</f>
        <v>27028001011</v>
      </c>
      <c r="D119" s="6" t="s">
        <v>128</v>
      </c>
      <c r="E119" s="6" t="str">
        <f>"250172504822"</f>
        <v>250172504822</v>
      </c>
      <c r="F119" s="8">
        <v>62.18</v>
      </c>
      <c r="G119" s="8">
        <v>55.99</v>
      </c>
      <c r="H119" s="9">
        <f t="shared" si="12"/>
        <v>59.085</v>
      </c>
      <c r="I119" s="11">
        <v>10</v>
      </c>
      <c r="J119" s="11">
        <f t="shared" si="13"/>
        <v>69.085</v>
      </c>
    </row>
    <row r="120" ht="28" customHeight="1" spans="1:10">
      <c r="A120" s="6">
        <v>118</v>
      </c>
      <c r="B120" s="6" t="s">
        <v>11</v>
      </c>
      <c r="C120" s="6" t="str">
        <f>"27028001011"</f>
        <v>27028001011</v>
      </c>
      <c r="D120" s="6" t="s">
        <v>129</v>
      </c>
      <c r="E120" s="6" t="str">
        <f>"250172502715"</f>
        <v>250172502715</v>
      </c>
      <c r="F120" s="8">
        <v>67.1</v>
      </c>
      <c r="G120" s="8">
        <v>57.33</v>
      </c>
      <c r="H120" s="9">
        <f t="shared" si="12"/>
        <v>62.215</v>
      </c>
      <c r="I120" s="6"/>
      <c r="J120" s="11">
        <f t="shared" si="13"/>
        <v>62.215</v>
      </c>
    </row>
    <row r="121" ht="28" customHeight="1" spans="1:10">
      <c r="A121" s="6">
        <v>119</v>
      </c>
      <c r="B121" s="6" t="s">
        <v>11</v>
      </c>
      <c r="C121" s="6" t="str">
        <f>"27028001011"</f>
        <v>27028001011</v>
      </c>
      <c r="D121" s="6" t="s">
        <v>130</v>
      </c>
      <c r="E121" s="6" t="str">
        <f>"250172600718"</f>
        <v>250172600718</v>
      </c>
      <c r="F121" s="8">
        <v>68.06</v>
      </c>
      <c r="G121" s="8">
        <v>55.99</v>
      </c>
      <c r="H121" s="9">
        <f t="shared" si="12"/>
        <v>62.025</v>
      </c>
      <c r="I121" s="6"/>
      <c r="J121" s="11">
        <f t="shared" si="13"/>
        <v>62.025</v>
      </c>
    </row>
    <row r="122" ht="28" customHeight="1" spans="1:10">
      <c r="A122" s="6">
        <v>120</v>
      </c>
      <c r="B122" s="6" t="s">
        <v>11</v>
      </c>
      <c r="C122" s="6" t="str">
        <f>"27029001011"</f>
        <v>27029001011</v>
      </c>
      <c r="D122" s="6" t="s">
        <v>131</v>
      </c>
      <c r="E122" s="6" t="str">
        <f>"250172502007"</f>
        <v>250172502007</v>
      </c>
      <c r="F122" s="8">
        <v>68.43</v>
      </c>
      <c r="G122" s="8">
        <v>56.05</v>
      </c>
      <c r="H122" s="9">
        <f t="shared" si="12"/>
        <v>62.24</v>
      </c>
      <c r="I122" s="6"/>
      <c r="J122" s="11">
        <f t="shared" si="13"/>
        <v>62.24</v>
      </c>
    </row>
    <row r="123" ht="28" customHeight="1" spans="1:10">
      <c r="A123" s="6">
        <v>121</v>
      </c>
      <c r="B123" s="6" t="s">
        <v>11</v>
      </c>
      <c r="C123" s="6" t="str">
        <f>"27029001011"</f>
        <v>27029001011</v>
      </c>
      <c r="D123" s="6" t="s">
        <v>132</v>
      </c>
      <c r="E123" s="6" t="str">
        <f>"250172504801"</f>
        <v>250172504801</v>
      </c>
      <c r="F123" s="8">
        <v>59.35</v>
      </c>
      <c r="G123" s="8">
        <v>61.38</v>
      </c>
      <c r="H123" s="9">
        <f t="shared" si="12"/>
        <v>60.365</v>
      </c>
      <c r="I123" s="6"/>
      <c r="J123" s="11">
        <f t="shared" si="13"/>
        <v>60.365</v>
      </c>
    </row>
    <row r="124" ht="28" customHeight="1" spans="1:10">
      <c r="A124" s="6">
        <v>122</v>
      </c>
      <c r="B124" s="6" t="s">
        <v>11</v>
      </c>
      <c r="C124" s="6" t="str">
        <f>"27029001011"</f>
        <v>27029001011</v>
      </c>
      <c r="D124" s="6" t="s">
        <v>133</v>
      </c>
      <c r="E124" s="6" t="str">
        <f>"250172505113"</f>
        <v>250172505113</v>
      </c>
      <c r="F124" s="8">
        <v>63.02</v>
      </c>
      <c r="G124" s="8">
        <v>56.72</v>
      </c>
      <c r="H124" s="9">
        <f t="shared" si="12"/>
        <v>59.87</v>
      </c>
      <c r="I124" s="6"/>
      <c r="J124" s="11">
        <f t="shared" si="13"/>
        <v>59.87</v>
      </c>
    </row>
    <row r="125" ht="28" customHeight="1" spans="1:10">
      <c r="A125" s="6">
        <v>123</v>
      </c>
      <c r="B125" s="6" t="s">
        <v>11</v>
      </c>
      <c r="C125" s="6" t="str">
        <f>"27029001021"</f>
        <v>27029001021</v>
      </c>
      <c r="D125" s="6" t="s">
        <v>134</v>
      </c>
      <c r="E125" s="6" t="str">
        <f>"250172500929"</f>
        <v>250172500929</v>
      </c>
      <c r="F125" s="8">
        <v>71.27</v>
      </c>
      <c r="G125" s="8">
        <v>64.27</v>
      </c>
      <c r="H125" s="9">
        <f t="shared" si="12"/>
        <v>67.77</v>
      </c>
      <c r="I125" s="6"/>
      <c r="J125" s="11">
        <f t="shared" si="13"/>
        <v>67.77</v>
      </c>
    </row>
    <row r="126" ht="28" customHeight="1" spans="1:10">
      <c r="A126" s="6">
        <v>124</v>
      </c>
      <c r="B126" s="6" t="s">
        <v>11</v>
      </c>
      <c r="C126" s="6" t="str">
        <f>"27029001021"</f>
        <v>27029001021</v>
      </c>
      <c r="D126" s="6" t="s">
        <v>135</v>
      </c>
      <c r="E126" s="6" t="str">
        <f>"250172501705"</f>
        <v>250172501705</v>
      </c>
      <c r="F126" s="8">
        <v>62.89</v>
      </c>
      <c r="G126" s="8">
        <v>48.55</v>
      </c>
      <c r="H126" s="9">
        <f t="shared" si="12"/>
        <v>55.72</v>
      </c>
      <c r="I126" s="11">
        <v>10</v>
      </c>
      <c r="J126" s="11">
        <f t="shared" si="13"/>
        <v>65.72</v>
      </c>
    </row>
    <row r="127" ht="28" customHeight="1" spans="1:10">
      <c r="A127" s="6">
        <v>125</v>
      </c>
      <c r="B127" s="6" t="s">
        <v>11</v>
      </c>
      <c r="C127" s="6" t="str">
        <f>"27029001021"</f>
        <v>27029001021</v>
      </c>
      <c r="D127" s="6" t="s">
        <v>136</v>
      </c>
      <c r="E127" s="6" t="str">
        <f>"250172503314"</f>
        <v>250172503314</v>
      </c>
      <c r="F127" s="8">
        <v>64</v>
      </c>
      <c r="G127" s="8">
        <v>59.38</v>
      </c>
      <c r="H127" s="9">
        <f t="shared" si="12"/>
        <v>61.69</v>
      </c>
      <c r="I127" s="6"/>
      <c r="J127" s="11">
        <f t="shared" si="13"/>
        <v>61.69</v>
      </c>
    </row>
    <row r="128" ht="28" customHeight="1" spans="1:10">
      <c r="A128" s="6">
        <v>126</v>
      </c>
      <c r="B128" s="6" t="s">
        <v>11</v>
      </c>
      <c r="C128" s="6" t="str">
        <f>"27030001011"</f>
        <v>27030001011</v>
      </c>
      <c r="D128" s="6" t="s">
        <v>137</v>
      </c>
      <c r="E128" s="6" t="str">
        <f>"250172502624"</f>
        <v>250172502624</v>
      </c>
      <c r="F128" s="10">
        <v>75.74</v>
      </c>
      <c r="G128" s="9">
        <v>67.94</v>
      </c>
      <c r="H128" s="9">
        <f t="shared" si="12"/>
        <v>71.84</v>
      </c>
      <c r="I128" s="6"/>
      <c r="J128" s="11">
        <f t="shared" si="13"/>
        <v>71.84</v>
      </c>
    </row>
    <row r="129" ht="28" customHeight="1" spans="1:10">
      <c r="A129" s="6">
        <v>127</v>
      </c>
      <c r="B129" s="6" t="s">
        <v>11</v>
      </c>
      <c r="C129" s="6" t="str">
        <f>"27030001011"</f>
        <v>27030001011</v>
      </c>
      <c r="D129" s="6" t="s">
        <v>138</v>
      </c>
      <c r="E129" s="6" t="str">
        <f>"250172600209"</f>
        <v>250172600209</v>
      </c>
      <c r="F129" s="10">
        <v>73.34</v>
      </c>
      <c r="G129" s="9">
        <v>63.17</v>
      </c>
      <c r="H129" s="9">
        <f t="shared" si="12"/>
        <v>68.255</v>
      </c>
      <c r="I129" s="6"/>
      <c r="J129" s="11">
        <f t="shared" si="13"/>
        <v>68.255</v>
      </c>
    </row>
    <row r="130" ht="28" customHeight="1" spans="1:10">
      <c r="A130" s="6">
        <v>128</v>
      </c>
      <c r="B130" s="6" t="s">
        <v>11</v>
      </c>
      <c r="C130" s="6" t="str">
        <f>"27030001011"</f>
        <v>27030001011</v>
      </c>
      <c r="D130" s="6" t="s">
        <v>139</v>
      </c>
      <c r="E130" s="6" t="str">
        <f>"250172501125"</f>
        <v>250172501125</v>
      </c>
      <c r="F130" s="10">
        <v>75.83</v>
      </c>
      <c r="G130" s="9">
        <v>59.43</v>
      </c>
      <c r="H130" s="9">
        <f t="shared" si="12"/>
        <v>67.63</v>
      </c>
      <c r="I130" s="6"/>
      <c r="J130" s="11">
        <f t="shared" si="13"/>
        <v>67.63</v>
      </c>
    </row>
    <row r="131" ht="28" customHeight="1" spans="1:10">
      <c r="A131" s="6">
        <v>129</v>
      </c>
      <c r="B131" s="6" t="s">
        <v>11</v>
      </c>
      <c r="C131" s="6" t="str">
        <f>"27031001011"</f>
        <v>27031001011</v>
      </c>
      <c r="D131" s="6" t="s">
        <v>140</v>
      </c>
      <c r="E131" s="6" t="str">
        <f>"250172604706"</f>
        <v>250172604706</v>
      </c>
      <c r="F131" s="10">
        <v>74.42</v>
      </c>
      <c r="G131" s="9">
        <v>62.22</v>
      </c>
      <c r="H131" s="9">
        <f t="shared" si="12"/>
        <v>68.32</v>
      </c>
      <c r="I131" s="6"/>
      <c r="J131" s="11">
        <f t="shared" si="13"/>
        <v>68.32</v>
      </c>
    </row>
    <row r="132" ht="28" customHeight="1" spans="1:10">
      <c r="A132" s="6">
        <v>130</v>
      </c>
      <c r="B132" s="6" t="s">
        <v>11</v>
      </c>
      <c r="C132" s="6" t="str">
        <f>"27031001011"</f>
        <v>27031001011</v>
      </c>
      <c r="D132" s="6" t="s">
        <v>141</v>
      </c>
      <c r="E132" s="6" t="str">
        <f>"250172603916"</f>
        <v>250172603916</v>
      </c>
      <c r="F132" s="10">
        <v>69.37</v>
      </c>
      <c r="G132" s="9">
        <v>61.04</v>
      </c>
      <c r="H132" s="9">
        <f t="shared" si="12"/>
        <v>65.205</v>
      </c>
      <c r="I132" s="6"/>
      <c r="J132" s="11">
        <f t="shared" si="13"/>
        <v>65.205</v>
      </c>
    </row>
    <row r="133" ht="28" customHeight="1" spans="1:10">
      <c r="A133" s="6">
        <v>131</v>
      </c>
      <c r="B133" s="6" t="s">
        <v>11</v>
      </c>
      <c r="C133" s="6" t="str">
        <f>"27031001011"</f>
        <v>27031001011</v>
      </c>
      <c r="D133" s="6" t="s">
        <v>142</v>
      </c>
      <c r="E133" s="6" t="str">
        <f>"250172603905"</f>
        <v>250172603905</v>
      </c>
      <c r="F133" s="10">
        <v>68.37</v>
      </c>
      <c r="G133" s="9">
        <v>58.22</v>
      </c>
      <c r="H133" s="9">
        <f t="shared" si="12"/>
        <v>63.295</v>
      </c>
      <c r="I133" s="6"/>
      <c r="J133" s="11">
        <f t="shared" si="13"/>
        <v>63.295</v>
      </c>
    </row>
    <row r="134" ht="28" customHeight="1" spans="1:10">
      <c r="A134" s="6">
        <v>132</v>
      </c>
      <c r="B134" s="6" t="s">
        <v>11</v>
      </c>
      <c r="C134" s="6" t="str">
        <f>"27032001011"</f>
        <v>27032001011</v>
      </c>
      <c r="D134" s="6" t="s">
        <v>143</v>
      </c>
      <c r="E134" s="6" t="str">
        <f>"250172500211"</f>
        <v>250172500211</v>
      </c>
      <c r="F134" s="10">
        <v>78.71</v>
      </c>
      <c r="G134" s="9">
        <v>74.11</v>
      </c>
      <c r="H134" s="9">
        <f t="shared" si="12"/>
        <v>76.41</v>
      </c>
      <c r="I134" s="6"/>
      <c r="J134" s="11">
        <f t="shared" si="13"/>
        <v>76.41</v>
      </c>
    </row>
    <row r="135" ht="28" customHeight="1" spans="1:10">
      <c r="A135" s="6">
        <v>133</v>
      </c>
      <c r="B135" s="6" t="s">
        <v>11</v>
      </c>
      <c r="C135" s="6" t="str">
        <f>"27032001011"</f>
        <v>27032001011</v>
      </c>
      <c r="D135" s="6" t="s">
        <v>144</v>
      </c>
      <c r="E135" s="6" t="str">
        <f>"250172604427"</f>
        <v>250172604427</v>
      </c>
      <c r="F135" s="10">
        <v>75.92</v>
      </c>
      <c r="G135" s="9">
        <v>67.16</v>
      </c>
      <c r="H135" s="9">
        <f t="shared" si="12"/>
        <v>71.54</v>
      </c>
      <c r="I135" s="6"/>
      <c r="J135" s="11">
        <f t="shared" si="13"/>
        <v>71.54</v>
      </c>
    </row>
    <row r="136" ht="28" customHeight="1" spans="1:10">
      <c r="A136" s="6">
        <v>134</v>
      </c>
      <c r="B136" s="6" t="s">
        <v>11</v>
      </c>
      <c r="C136" s="6" t="str">
        <f>"27032001011"</f>
        <v>27032001011</v>
      </c>
      <c r="D136" s="6" t="s">
        <v>145</v>
      </c>
      <c r="E136" s="6" t="str">
        <f>"250172501306"</f>
        <v>250172501306</v>
      </c>
      <c r="F136" s="10">
        <v>69.47</v>
      </c>
      <c r="G136" s="9">
        <v>67.33</v>
      </c>
      <c r="H136" s="9">
        <f t="shared" si="12"/>
        <v>68.4</v>
      </c>
      <c r="I136" s="6"/>
      <c r="J136" s="11">
        <f t="shared" si="13"/>
        <v>68.4</v>
      </c>
    </row>
    <row r="137" ht="28" customHeight="1" spans="1:10">
      <c r="A137" s="6">
        <v>135</v>
      </c>
      <c r="B137" s="6" t="s">
        <v>11</v>
      </c>
      <c r="C137" s="6" t="str">
        <f>"27033001011"</f>
        <v>27033001011</v>
      </c>
      <c r="D137" s="6" t="s">
        <v>146</v>
      </c>
      <c r="E137" s="6" t="str">
        <f>"250172503908"</f>
        <v>250172503908</v>
      </c>
      <c r="F137" s="10">
        <v>75.93</v>
      </c>
      <c r="G137" s="9">
        <v>65.11</v>
      </c>
      <c r="H137" s="9">
        <f t="shared" si="12"/>
        <v>70.52</v>
      </c>
      <c r="I137" s="6"/>
      <c r="J137" s="11">
        <f t="shared" si="13"/>
        <v>70.52</v>
      </c>
    </row>
    <row r="138" ht="28" customHeight="1" spans="1:10">
      <c r="A138" s="6">
        <v>136</v>
      </c>
      <c r="B138" s="6" t="s">
        <v>11</v>
      </c>
      <c r="C138" s="6" t="str">
        <f>"27033001011"</f>
        <v>27033001011</v>
      </c>
      <c r="D138" s="6" t="s">
        <v>147</v>
      </c>
      <c r="E138" s="6" t="str">
        <f>"250172502022"</f>
        <v>250172502022</v>
      </c>
      <c r="F138" s="8">
        <v>66.2</v>
      </c>
      <c r="G138" s="8">
        <v>58.22</v>
      </c>
      <c r="H138" s="9">
        <f t="shared" si="12"/>
        <v>62.21</v>
      </c>
      <c r="I138" s="6"/>
      <c r="J138" s="11">
        <f t="shared" si="13"/>
        <v>62.21</v>
      </c>
    </row>
    <row r="139" ht="28" customHeight="1" spans="1:10">
      <c r="A139" s="6">
        <v>137</v>
      </c>
      <c r="B139" s="6" t="s">
        <v>11</v>
      </c>
      <c r="C139" s="6" t="str">
        <f>"27033001011"</f>
        <v>27033001011</v>
      </c>
      <c r="D139" s="6" t="s">
        <v>148</v>
      </c>
      <c r="E139" s="6" t="str">
        <f>"250172600608"</f>
        <v>250172600608</v>
      </c>
      <c r="F139" s="8">
        <v>67.62</v>
      </c>
      <c r="G139" s="8">
        <v>54.1</v>
      </c>
      <c r="H139" s="9">
        <f t="shared" si="12"/>
        <v>60.86</v>
      </c>
      <c r="I139" s="6"/>
      <c r="J139" s="11">
        <f t="shared" si="13"/>
        <v>60.86</v>
      </c>
    </row>
    <row r="140" ht="28" customHeight="1" spans="1:10">
      <c r="A140" s="6">
        <v>138</v>
      </c>
      <c r="B140" s="6" t="s">
        <v>11</v>
      </c>
      <c r="C140" s="6" t="str">
        <f>"27034001011"</f>
        <v>27034001011</v>
      </c>
      <c r="D140" s="6" t="s">
        <v>149</v>
      </c>
      <c r="E140" s="6" t="str">
        <f>"250172601418"</f>
        <v>250172601418</v>
      </c>
      <c r="F140" s="10">
        <v>77.58</v>
      </c>
      <c r="G140" s="9">
        <v>69.55</v>
      </c>
      <c r="H140" s="9">
        <f t="shared" si="12"/>
        <v>73.565</v>
      </c>
      <c r="I140" s="6"/>
      <c r="J140" s="11">
        <f t="shared" si="13"/>
        <v>73.565</v>
      </c>
    </row>
    <row r="141" ht="28" customHeight="1" spans="1:10">
      <c r="A141" s="6">
        <v>139</v>
      </c>
      <c r="B141" s="6" t="s">
        <v>11</v>
      </c>
      <c r="C141" s="6" t="str">
        <f>"27034001011"</f>
        <v>27034001011</v>
      </c>
      <c r="D141" s="6" t="s">
        <v>150</v>
      </c>
      <c r="E141" s="6" t="str">
        <f>"250172601126"</f>
        <v>250172601126</v>
      </c>
      <c r="F141" s="10">
        <v>74.43</v>
      </c>
      <c r="G141" s="9">
        <v>62.43</v>
      </c>
      <c r="H141" s="9">
        <f t="shared" si="12"/>
        <v>68.43</v>
      </c>
      <c r="I141" s="6"/>
      <c r="J141" s="11">
        <f t="shared" si="13"/>
        <v>68.43</v>
      </c>
    </row>
    <row r="142" ht="28" customHeight="1" spans="1:10">
      <c r="A142" s="6">
        <v>140</v>
      </c>
      <c r="B142" s="6" t="s">
        <v>11</v>
      </c>
      <c r="C142" s="6" t="str">
        <f>"27034001011"</f>
        <v>27034001011</v>
      </c>
      <c r="D142" s="6" t="s">
        <v>151</v>
      </c>
      <c r="E142" s="6" t="str">
        <f>"250172505120"</f>
        <v>250172505120</v>
      </c>
      <c r="F142" s="10">
        <v>73.45</v>
      </c>
      <c r="G142" s="9">
        <v>63.33</v>
      </c>
      <c r="H142" s="9">
        <f t="shared" si="12"/>
        <v>68.39</v>
      </c>
      <c r="I142" s="6"/>
      <c r="J142" s="11">
        <f t="shared" si="13"/>
        <v>68.39</v>
      </c>
    </row>
    <row r="143" ht="28" customHeight="1" spans="1:10">
      <c r="A143" s="6">
        <v>141</v>
      </c>
      <c r="B143" s="6" t="s">
        <v>11</v>
      </c>
      <c r="C143" s="6" t="str">
        <f>"27035001011"</f>
        <v>27035001011</v>
      </c>
      <c r="D143" s="6" t="s">
        <v>152</v>
      </c>
      <c r="E143" s="6" t="str">
        <f>"250172605022"</f>
        <v>250172605022</v>
      </c>
      <c r="F143" s="10">
        <v>73.58</v>
      </c>
      <c r="G143" s="9">
        <v>61.22</v>
      </c>
      <c r="H143" s="9">
        <f t="shared" si="12"/>
        <v>67.4</v>
      </c>
      <c r="I143" s="6"/>
      <c r="J143" s="11">
        <f t="shared" si="13"/>
        <v>67.4</v>
      </c>
    </row>
    <row r="144" ht="28" customHeight="1" spans="1:10">
      <c r="A144" s="6">
        <v>142</v>
      </c>
      <c r="B144" s="6" t="s">
        <v>11</v>
      </c>
      <c r="C144" s="6" t="str">
        <f>"27035001011"</f>
        <v>27035001011</v>
      </c>
      <c r="D144" s="6" t="s">
        <v>153</v>
      </c>
      <c r="E144" s="6" t="str">
        <f>"250172503017"</f>
        <v>250172503017</v>
      </c>
      <c r="F144" s="10">
        <v>70.34</v>
      </c>
      <c r="G144" s="9">
        <v>58.05</v>
      </c>
      <c r="H144" s="9">
        <f t="shared" si="12"/>
        <v>64.195</v>
      </c>
      <c r="I144" s="6"/>
      <c r="J144" s="11">
        <f t="shared" si="13"/>
        <v>64.195</v>
      </c>
    </row>
    <row r="145" ht="28" customHeight="1" spans="1:10">
      <c r="A145" s="6">
        <v>143</v>
      </c>
      <c r="B145" s="6" t="s">
        <v>11</v>
      </c>
      <c r="C145" s="6" t="str">
        <f>"27035001011"</f>
        <v>27035001011</v>
      </c>
      <c r="D145" s="6" t="s">
        <v>154</v>
      </c>
      <c r="E145" s="6" t="str">
        <f>"250172605205"</f>
        <v>250172605205</v>
      </c>
      <c r="F145" s="10">
        <v>72.21</v>
      </c>
      <c r="G145" s="9">
        <v>54.38</v>
      </c>
      <c r="H145" s="9">
        <f t="shared" si="12"/>
        <v>63.295</v>
      </c>
      <c r="I145" s="6"/>
      <c r="J145" s="11">
        <f t="shared" si="13"/>
        <v>63.295</v>
      </c>
    </row>
    <row r="146" ht="28" customHeight="1" spans="1:10">
      <c r="A146" s="6">
        <v>144</v>
      </c>
      <c r="B146" s="6" t="s">
        <v>11</v>
      </c>
      <c r="C146" s="6" t="str">
        <f>"27036001011"</f>
        <v>27036001011</v>
      </c>
      <c r="D146" s="6" t="s">
        <v>155</v>
      </c>
      <c r="E146" s="6" t="str">
        <f>"250172503508"</f>
        <v>250172503508</v>
      </c>
      <c r="F146" s="10">
        <v>74.53</v>
      </c>
      <c r="G146" s="9">
        <v>60.22</v>
      </c>
      <c r="H146" s="9">
        <f t="shared" si="12"/>
        <v>67.375</v>
      </c>
      <c r="I146" s="6"/>
      <c r="J146" s="11">
        <f t="shared" si="13"/>
        <v>67.375</v>
      </c>
    </row>
    <row r="147" ht="28" customHeight="1" spans="1:10">
      <c r="A147" s="6">
        <v>145</v>
      </c>
      <c r="B147" s="6" t="s">
        <v>11</v>
      </c>
      <c r="C147" s="6" t="str">
        <f>"27036001011"</f>
        <v>27036001011</v>
      </c>
      <c r="D147" s="6" t="s">
        <v>156</v>
      </c>
      <c r="E147" s="6" t="str">
        <f>"250172604425"</f>
        <v>250172604425</v>
      </c>
      <c r="F147" s="10">
        <v>70.25</v>
      </c>
      <c r="G147" s="9">
        <v>56.05</v>
      </c>
      <c r="H147" s="9">
        <f t="shared" si="12"/>
        <v>63.15</v>
      </c>
      <c r="I147" s="6"/>
      <c r="J147" s="11">
        <f t="shared" si="13"/>
        <v>63.15</v>
      </c>
    </row>
    <row r="148" ht="28" customHeight="1" spans="1:10">
      <c r="A148" s="6">
        <v>146</v>
      </c>
      <c r="B148" s="6" t="s">
        <v>11</v>
      </c>
      <c r="C148" s="6" t="str">
        <f>"27036001011"</f>
        <v>27036001011</v>
      </c>
      <c r="D148" s="6" t="s">
        <v>157</v>
      </c>
      <c r="E148" s="6" t="str">
        <f>"250172600303"</f>
        <v>250172600303</v>
      </c>
      <c r="F148" s="8">
        <v>56.49</v>
      </c>
      <c r="G148" s="8">
        <v>46.77</v>
      </c>
      <c r="H148" s="9">
        <f t="shared" si="12"/>
        <v>51.63</v>
      </c>
      <c r="I148" s="11">
        <v>10</v>
      </c>
      <c r="J148" s="11">
        <f t="shared" si="13"/>
        <v>61.63</v>
      </c>
    </row>
    <row r="149" ht="28" customHeight="1" spans="1:10">
      <c r="A149" s="6">
        <v>147</v>
      </c>
      <c r="B149" s="6" t="s">
        <v>11</v>
      </c>
      <c r="C149" s="6" t="str">
        <f>"27037001011"</f>
        <v>27037001011</v>
      </c>
      <c r="D149" s="6" t="s">
        <v>158</v>
      </c>
      <c r="E149" s="6" t="str">
        <f>"250172502020"</f>
        <v>250172502020</v>
      </c>
      <c r="F149" s="8">
        <v>68.33</v>
      </c>
      <c r="G149" s="8">
        <v>60.28</v>
      </c>
      <c r="H149" s="9">
        <f t="shared" si="12"/>
        <v>64.305</v>
      </c>
      <c r="I149" s="6"/>
      <c r="J149" s="11">
        <f t="shared" si="13"/>
        <v>64.305</v>
      </c>
    </row>
    <row r="150" ht="28" customHeight="1" spans="1:10">
      <c r="A150" s="6">
        <v>148</v>
      </c>
      <c r="B150" s="6" t="s">
        <v>11</v>
      </c>
      <c r="C150" s="6" t="str">
        <f>"27037001011"</f>
        <v>27037001011</v>
      </c>
      <c r="D150" s="6" t="s">
        <v>159</v>
      </c>
      <c r="E150" s="6" t="str">
        <f>"250172600913"</f>
        <v>250172600913</v>
      </c>
      <c r="F150" s="8">
        <v>67.78</v>
      </c>
      <c r="G150" s="8">
        <v>56.15</v>
      </c>
      <c r="H150" s="9">
        <f t="shared" si="12"/>
        <v>61.965</v>
      </c>
      <c r="I150" s="6"/>
      <c r="J150" s="11">
        <f t="shared" si="13"/>
        <v>61.965</v>
      </c>
    </row>
    <row r="151" ht="28" customHeight="1" spans="1:10">
      <c r="A151" s="6">
        <v>149</v>
      </c>
      <c r="B151" s="6" t="s">
        <v>11</v>
      </c>
      <c r="C151" s="6" t="str">
        <f>"27037001011"</f>
        <v>27037001011</v>
      </c>
      <c r="D151" s="6" t="s">
        <v>160</v>
      </c>
      <c r="E151" s="6" t="str">
        <f>"250172604310"</f>
        <v>250172604310</v>
      </c>
      <c r="F151" s="8">
        <v>73.81</v>
      </c>
      <c r="G151" s="8">
        <v>48.11</v>
      </c>
      <c r="H151" s="9">
        <f t="shared" si="12"/>
        <v>60.96</v>
      </c>
      <c r="I151" s="6"/>
      <c r="J151" s="11">
        <f t="shared" si="13"/>
        <v>60.96</v>
      </c>
    </row>
    <row r="152" ht="28" customHeight="1" spans="1:10">
      <c r="A152" s="6">
        <v>150</v>
      </c>
      <c r="B152" s="6" t="s">
        <v>11</v>
      </c>
      <c r="C152" s="6" t="str">
        <f>"27038001011"</f>
        <v>27038001011</v>
      </c>
      <c r="D152" s="6" t="s">
        <v>161</v>
      </c>
      <c r="E152" s="6" t="str">
        <f>"250172604019"</f>
        <v>250172604019</v>
      </c>
      <c r="F152" s="8">
        <v>66.87</v>
      </c>
      <c r="G152" s="8">
        <v>61.5</v>
      </c>
      <c r="H152" s="9">
        <f t="shared" si="12"/>
        <v>64.185</v>
      </c>
      <c r="I152" s="6"/>
      <c r="J152" s="11">
        <f t="shared" si="13"/>
        <v>64.185</v>
      </c>
    </row>
    <row r="153" ht="28" customHeight="1" spans="1:10">
      <c r="A153" s="6">
        <v>151</v>
      </c>
      <c r="B153" s="6" t="s">
        <v>11</v>
      </c>
      <c r="C153" s="6" t="str">
        <f>"27038001011"</f>
        <v>27038001011</v>
      </c>
      <c r="D153" s="6" t="s">
        <v>162</v>
      </c>
      <c r="E153" s="6" t="str">
        <f>"250172505516"</f>
        <v>250172505516</v>
      </c>
      <c r="F153" s="8">
        <v>68.04</v>
      </c>
      <c r="G153" s="8">
        <v>54.32</v>
      </c>
      <c r="H153" s="9">
        <f>(F153+G153)/2</f>
        <v>61.18</v>
      </c>
      <c r="I153" s="6"/>
      <c r="J153" s="11">
        <f>H153+I153</f>
        <v>61.18</v>
      </c>
    </row>
    <row r="154" ht="26" customHeight="1" spans="1:10">
      <c r="A154" s="6">
        <v>152</v>
      </c>
      <c r="B154" s="6" t="s">
        <v>11</v>
      </c>
      <c r="C154" s="6" t="str">
        <f>"27038001011"</f>
        <v>27038001011</v>
      </c>
      <c r="D154" s="6" t="s">
        <v>163</v>
      </c>
      <c r="E154" s="6" t="str">
        <f>"250172501614"</f>
        <v>250172501614</v>
      </c>
      <c r="F154" s="8">
        <v>70.69</v>
      </c>
      <c r="G154" s="8">
        <v>50.77</v>
      </c>
      <c r="H154" s="9">
        <f>(F154+G154)/2</f>
        <v>60.73</v>
      </c>
      <c r="I154" s="6"/>
      <c r="J154" s="11">
        <f>H154+I154</f>
        <v>60.73</v>
      </c>
    </row>
    <row r="155" ht="28" customHeight="1" spans="1:10">
      <c r="A155" s="6">
        <v>153</v>
      </c>
      <c r="B155" s="6" t="s">
        <v>11</v>
      </c>
      <c r="C155" s="6" t="str">
        <f>"27039001011"</f>
        <v>27039001011</v>
      </c>
      <c r="D155" s="6" t="s">
        <v>164</v>
      </c>
      <c r="E155" s="6" t="str">
        <f>"250172604616"</f>
        <v>250172604616</v>
      </c>
      <c r="F155" s="10">
        <v>74.62</v>
      </c>
      <c r="G155" s="9">
        <v>66.94</v>
      </c>
      <c r="H155" s="9">
        <f>(F155+G155)/2</f>
        <v>70.78</v>
      </c>
      <c r="I155" s="6"/>
      <c r="J155" s="11">
        <f>H155+I155</f>
        <v>70.78</v>
      </c>
    </row>
    <row r="156" ht="28" customHeight="1" spans="1:10">
      <c r="A156" s="6">
        <v>154</v>
      </c>
      <c r="B156" s="6" t="s">
        <v>11</v>
      </c>
      <c r="C156" s="6" t="str">
        <f>"27039001011"</f>
        <v>27039001011</v>
      </c>
      <c r="D156" s="6" t="s">
        <v>165</v>
      </c>
      <c r="E156" s="6" t="str">
        <f>"250172604121"</f>
        <v>250172604121</v>
      </c>
      <c r="F156" s="10">
        <v>72.2</v>
      </c>
      <c r="G156" s="9">
        <v>62.56</v>
      </c>
      <c r="H156" s="9">
        <f>(F156+G156)/2</f>
        <v>67.38</v>
      </c>
      <c r="I156" s="6"/>
      <c r="J156" s="11">
        <f>H156+I156</f>
        <v>67.38</v>
      </c>
    </row>
    <row r="157" ht="28" customHeight="1" spans="1:10">
      <c r="A157" s="6">
        <v>155</v>
      </c>
      <c r="B157" s="6" t="s">
        <v>11</v>
      </c>
      <c r="C157" s="6" t="str">
        <f>"27039001011"</f>
        <v>27039001011</v>
      </c>
      <c r="D157" s="6" t="s">
        <v>166</v>
      </c>
      <c r="E157" s="6" t="str">
        <f>"250172603506"</f>
        <v>250172603506</v>
      </c>
      <c r="F157" s="10">
        <v>71.31</v>
      </c>
      <c r="G157" s="9">
        <v>59.77</v>
      </c>
      <c r="H157" s="9">
        <f>(F157+G157)/2</f>
        <v>65.54</v>
      </c>
      <c r="I157" s="6"/>
      <c r="J157" s="11">
        <f>H157+I157</f>
        <v>65.54</v>
      </c>
    </row>
  </sheetData>
  <sortState ref="A3:K157">
    <sortCondition ref="C3:C157"/>
  </sortState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唐河县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牛向阳</cp:lastModifiedBy>
  <dcterms:created xsi:type="dcterms:W3CDTF">2025-08-05T08:57:00Z</dcterms:created>
  <dcterms:modified xsi:type="dcterms:W3CDTF">2025-08-21T10:05:17Z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0F014352CFC243758DE4D094ABD88FAF_13</vt:lpwstr>
  </property>
</Properties>
</file>