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1" sheetId="3" r:id="rId1"/>
  </sheets>
  <definedNames>
    <definedName name="_xlnm._FilterDatabase" localSheetId="0" hidden="1">'1'!$A$3:$L$39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<sst xmlns="http://schemas.openxmlformats.org/spreadsheetml/2006/main" count="125" uniqueCount="58">
  <si>
    <t>附件</t>
  </si>
  <si>
    <t>2025年度阜阳市颍泉区中小学新任教师公开招聘面试成绩暨考生总成绩</t>
  </si>
  <si>
    <t>序号</t>
  </si>
  <si>
    <t>招聘单位</t>
  </si>
  <si>
    <t>岗位名称</t>
  </si>
  <si>
    <t>岗位代码</t>
  </si>
  <si>
    <t>准考证号</t>
  </si>
  <si>
    <t>学科专业
知识成绩</t>
  </si>
  <si>
    <t>教育综合
知识成绩</t>
  </si>
  <si>
    <t>加分</t>
  </si>
  <si>
    <t>笔试
分数</t>
  </si>
  <si>
    <t>面试
分数</t>
  </si>
  <si>
    <t>总成绩</t>
  </si>
  <si>
    <t>备注</t>
  </si>
  <si>
    <t>阜阳市第十九中学</t>
  </si>
  <si>
    <t>初中语文</t>
  </si>
  <si>
    <t>030001</t>
  </si>
  <si>
    <t>颍泉区抱龙中学</t>
  </si>
  <si>
    <t>030002</t>
  </si>
  <si>
    <t>80.19</t>
  </si>
  <si>
    <t>86.82</t>
  </si>
  <si>
    <t>86.88</t>
  </si>
  <si>
    <t>初中数学</t>
  </si>
  <si>
    <t>77.78</t>
  </si>
  <si>
    <t>77.49</t>
  </si>
  <si>
    <t>76.81</t>
  </si>
  <si>
    <t>83.68</t>
  </si>
  <si>
    <t>87.25</t>
  </si>
  <si>
    <t>84.48</t>
  </si>
  <si>
    <t>初中英语</t>
  </si>
  <si>
    <t>87.34</t>
  </si>
  <si>
    <t>83.42</t>
  </si>
  <si>
    <t>74.38</t>
  </si>
  <si>
    <t>初中物理</t>
  </si>
  <si>
    <t>79.78</t>
  </si>
  <si>
    <t>82.41</t>
  </si>
  <si>
    <t>86.50</t>
  </si>
  <si>
    <t>初中道德与法治</t>
  </si>
  <si>
    <t>缺考</t>
  </si>
  <si>
    <t>/</t>
  </si>
  <si>
    <t>79.76</t>
  </si>
  <si>
    <t>初中历史</t>
  </si>
  <si>
    <t>84.55</t>
  </si>
  <si>
    <t>83.06</t>
  </si>
  <si>
    <t>初中体育与健康</t>
  </si>
  <si>
    <t>82.14</t>
  </si>
  <si>
    <t>81.97</t>
  </si>
  <si>
    <t>83.00</t>
  </si>
  <si>
    <t>82.93</t>
  </si>
  <si>
    <t>76.11</t>
  </si>
  <si>
    <t>79.67</t>
  </si>
  <si>
    <t>82.73</t>
  </si>
  <si>
    <t>77.82</t>
  </si>
  <si>
    <t>76.27</t>
  </si>
  <si>
    <t>初中心理健康教育</t>
  </si>
  <si>
    <t>85.02</t>
  </si>
  <si>
    <t>79.45</t>
  </si>
  <si>
    <t>82.23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</si>
</sst>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ajor"/>
    </font>
    <font>
      <sz val="10"/>
      <name val="宋体"/>
      <charset val="134"/>
      <scheme val="minor"/>
    </font>
    <font>
      <b/>
      <sz val="16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H1" sqref="H1"/>
    </sheetView>
  </sheetViews>
  <sheetFormatPr defaultColWidth="9" defaultRowHeight="13.5"/>
  <cols>
    <col min="1" max="1" width="8.625" style="3" customWidth="1"/>
    <col min="2" max="2" width="23" style="3" customWidth="1"/>
    <col min="3" max="3" width="20" style="3" customWidth="1"/>
    <col min="4" max="4" width="14.5" style="3" customWidth="1"/>
    <col min="5" max="5" width="13.5" style="3" customWidth="1"/>
    <col min="6" max="6" width="15.625" style="3" customWidth="1"/>
    <col min="7" max="7" width="12.25" style="3" customWidth="1"/>
    <col min="8" max="8" width="9.5" style="3" customWidth="1"/>
    <col min="9" max="9" width="13.125" style="3" customWidth="1"/>
    <col min="10" max="10" width="13.75" style="4" customWidth="1"/>
    <col min="11" max="11" width="13.25" style="5" customWidth="1"/>
    <col min="12" max="12" width="6.125" style="6" customWidth="1"/>
    <col min="13" max="16384" width="9" style="3"/>
  </cols>
  <sheetData>
    <row r="1" ht="26" customHeight="1" spans="1:2">
      <c r="A1" s="7" t="s">
        <v>0</v>
      </c>
      <c r="B1" s="7"/>
    </row>
    <row r="2" ht="35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12"/>
      <c r="K2" s="8"/>
      <c r="L2" s="8"/>
    </row>
    <row r="3" s="1" customFormat="1" ht="35" customHeight="1" spans="1:12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9" t="s">
        <v>9</v>
      </c>
      <c r="I3" s="10" t="s">
        <v>10</v>
      </c>
      <c r="J3" s="10" t="s">
        <v>11</v>
      </c>
      <c r="K3" s="13" t="s">
        <v>12</v>
      </c>
      <c r="L3" s="9" t="s">
        <v>13</v>
      </c>
    </row>
    <row r="4" s="2" customFormat="1" ht="15" customHeight="1" spans="1:12">
      <c r="A4" s="11">
        <v>1</v>
      </c>
      <c r="B4" s="11" t="s">
        <v>14</v>
      </c>
      <c r="C4" s="11" t="s">
        <v>15</v>
      </c>
      <c r="D4" s="11" t="s">
        <v>16</v>
      </c>
      <c r="E4" s="11">
        <v>512417429</v>
      </c>
      <c r="F4" s="11">
        <v>88.5</v>
      </c>
      <c r="G4" s="11">
        <v>82.5</v>
      </c>
      <c r="H4" s="11"/>
      <c r="I4" s="11">
        <v>86.1</v>
      </c>
      <c r="J4" s="14">
        <v>81.77</v>
      </c>
      <c r="K4" s="13">
        <f>I4/1.2*0.4+J4*0.6</f>
        <v>77.762</v>
      </c>
      <c r="L4" s="9"/>
    </row>
    <row r="5" s="2" customFormat="1" ht="15" customHeight="1" spans="1:12">
      <c r="A5" s="11">
        <v>2</v>
      </c>
      <c r="B5" s="11" t="s">
        <v>14</v>
      </c>
      <c r="C5" s="11" t="s">
        <v>15</v>
      </c>
      <c r="D5" s="11" t="s">
        <v>16</v>
      </c>
      <c r="E5" s="11">
        <v>512417418</v>
      </c>
      <c r="F5" s="11">
        <v>84.5</v>
      </c>
      <c r="G5" s="11">
        <v>75</v>
      </c>
      <c r="H5" s="11"/>
      <c r="I5" s="11">
        <v>80.7</v>
      </c>
      <c r="J5" s="14">
        <v>85.46</v>
      </c>
      <c r="K5" s="13">
        <f t="shared" ref="K5:K39" si="0">I5/1.2*0.4+J5*0.6</f>
        <v>78.176</v>
      </c>
      <c r="L5" s="9"/>
    </row>
    <row r="6" s="2" customFormat="1" ht="15" customHeight="1" spans="1:12">
      <c r="A6" s="11">
        <v>3</v>
      </c>
      <c r="B6" s="11" t="s">
        <v>14</v>
      </c>
      <c r="C6" s="11" t="s">
        <v>15</v>
      </c>
      <c r="D6" s="11" t="s">
        <v>16</v>
      </c>
      <c r="E6" s="11">
        <v>512417420</v>
      </c>
      <c r="F6" s="11">
        <v>82.5</v>
      </c>
      <c r="G6" s="11">
        <v>76.5</v>
      </c>
      <c r="H6" s="11"/>
      <c r="I6" s="11">
        <v>80.1</v>
      </c>
      <c r="J6" s="9">
        <v>79.04</v>
      </c>
      <c r="K6" s="13">
        <f t="shared" si="0"/>
        <v>74.124</v>
      </c>
      <c r="L6" s="9"/>
    </row>
    <row r="7" s="2" customFormat="1" ht="15" customHeight="1" spans="1:12">
      <c r="A7" s="11">
        <v>4</v>
      </c>
      <c r="B7" s="11" t="s">
        <v>17</v>
      </c>
      <c r="C7" s="11" t="s">
        <v>15</v>
      </c>
      <c r="D7" s="11" t="s">
        <v>18</v>
      </c>
      <c r="E7" s="11">
        <v>512417519</v>
      </c>
      <c r="F7" s="11">
        <v>87.5</v>
      </c>
      <c r="G7" s="11">
        <v>78</v>
      </c>
      <c r="H7" s="11"/>
      <c r="I7" s="11">
        <v>83.7</v>
      </c>
      <c r="J7" s="14" t="s">
        <v>19</v>
      </c>
      <c r="K7" s="13">
        <f t="shared" si="0"/>
        <v>76.014</v>
      </c>
      <c r="L7" s="9"/>
    </row>
    <row r="8" s="2" customFormat="1" ht="15" customHeight="1" spans="1:12">
      <c r="A8" s="11">
        <v>5</v>
      </c>
      <c r="B8" s="11" t="s">
        <v>17</v>
      </c>
      <c r="C8" s="11" t="s">
        <v>15</v>
      </c>
      <c r="D8" s="11" t="s">
        <v>18</v>
      </c>
      <c r="E8" s="11">
        <v>512417501</v>
      </c>
      <c r="F8" s="11">
        <v>86.5</v>
      </c>
      <c r="G8" s="11">
        <v>75</v>
      </c>
      <c r="H8" s="11"/>
      <c r="I8" s="11">
        <v>81.9</v>
      </c>
      <c r="J8" s="14" t="s">
        <v>20</v>
      </c>
      <c r="K8" s="13">
        <f t="shared" si="0"/>
        <v>79.392</v>
      </c>
      <c r="L8" s="9"/>
    </row>
    <row r="9" s="2" customFormat="1" ht="15" customHeight="1" spans="1:12">
      <c r="A9" s="11">
        <v>6</v>
      </c>
      <c r="B9" s="11" t="s">
        <v>17</v>
      </c>
      <c r="C9" s="11" t="s">
        <v>15</v>
      </c>
      <c r="D9" s="11" t="s">
        <v>18</v>
      </c>
      <c r="E9" s="11">
        <v>512417508</v>
      </c>
      <c r="F9" s="11">
        <v>84</v>
      </c>
      <c r="G9" s="11">
        <v>72.5</v>
      </c>
      <c r="H9" s="11"/>
      <c r="I9" s="11">
        <v>79.4</v>
      </c>
      <c r="J9" s="14" t="s">
        <v>21</v>
      </c>
      <c r="K9" s="13">
        <f t="shared" si="0"/>
        <v>78.5946666666667</v>
      </c>
      <c r="L9" s="9"/>
    </row>
    <row r="10" s="2" customFormat="1" ht="15" customHeight="1" spans="1:12">
      <c r="A10" s="11">
        <v>7</v>
      </c>
      <c r="B10" s="11" t="s">
        <v>14</v>
      </c>
      <c r="C10" s="11" t="s">
        <v>22</v>
      </c>
      <c r="D10" s="11" t="str">
        <f>"030003"</f>
        <v>030003</v>
      </c>
      <c r="E10" s="11" t="str">
        <f>"512523014"</f>
        <v>512523014</v>
      </c>
      <c r="F10" s="11">
        <v>72.5</v>
      </c>
      <c r="G10" s="11">
        <v>61</v>
      </c>
      <c r="H10" s="11"/>
      <c r="I10" s="11">
        <v>67.9</v>
      </c>
      <c r="J10" s="14" t="s">
        <v>23</v>
      </c>
      <c r="K10" s="13">
        <f t="shared" si="0"/>
        <v>69.3013333333333</v>
      </c>
      <c r="L10" s="9"/>
    </row>
    <row r="11" s="2" customFormat="1" ht="15" customHeight="1" spans="1:12">
      <c r="A11" s="11">
        <v>8</v>
      </c>
      <c r="B11" s="11" t="s">
        <v>14</v>
      </c>
      <c r="C11" s="11" t="s">
        <v>22</v>
      </c>
      <c r="D11" s="11" t="str">
        <f>"030003"</f>
        <v>030003</v>
      </c>
      <c r="E11" s="11" t="str">
        <f>"512523021"</f>
        <v>512523021</v>
      </c>
      <c r="F11" s="11">
        <v>65</v>
      </c>
      <c r="G11" s="11">
        <v>69</v>
      </c>
      <c r="H11" s="11"/>
      <c r="I11" s="11">
        <v>66.6</v>
      </c>
      <c r="J11" s="14" t="s">
        <v>24</v>
      </c>
      <c r="K11" s="13">
        <f t="shared" si="0"/>
        <v>68.694</v>
      </c>
      <c r="L11" s="9"/>
    </row>
    <row r="12" s="2" customFormat="1" ht="15" customHeight="1" spans="1:12">
      <c r="A12" s="11">
        <v>9</v>
      </c>
      <c r="B12" s="11" t="s">
        <v>14</v>
      </c>
      <c r="C12" s="11" t="s">
        <v>22</v>
      </c>
      <c r="D12" s="11" t="str">
        <f>"030003"</f>
        <v>030003</v>
      </c>
      <c r="E12" s="11" t="str">
        <f>"512523005"</f>
        <v>512523005</v>
      </c>
      <c r="F12" s="11">
        <v>69</v>
      </c>
      <c r="G12" s="11">
        <v>53</v>
      </c>
      <c r="H12" s="11"/>
      <c r="I12" s="11">
        <v>62.6</v>
      </c>
      <c r="J12" s="14" t="s">
        <v>25</v>
      </c>
      <c r="K12" s="13">
        <f t="shared" si="0"/>
        <v>66.9526666666667</v>
      </c>
      <c r="L12" s="9"/>
    </row>
    <row r="13" s="2" customFormat="1" ht="15" customHeight="1" spans="1:12">
      <c r="A13" s="11">
        <v>10</v>
      </c>
      <c r="B13" s="11" t="s">
        <v>17</v>
      </c>
      <c r="C13" s="11" t="s">
        <v>22</v>
      </c>
      <c r="D13" s="11" t="str">
        <f>"030004"</f>
        <v>030004</v>
      </c>
      <c r="E13" s="11" t="str">
        <f>"512523101"</f>
        <v>512523101</v>
      </c>
      <c r="F13" s="11">
        <v>76.5</v>
      </c>
      <c r="G13" s="11">
        <v>76.5</v>
      </c>
      <c r="H13" s="11"/>
      <c r="I13" s="11">
        <v>76.5</v>
      </c>
      <c r="J13" s="14" t="s">
        <v>26</v>
      </c>
      <c r="K13" s="13">
        <f t="shared" si="0"/>
        <v>75.708</v>
      </c>
      <c r="L13" s="9"/>
    </row>
    <row r="14" s="2" customFormat="1" ht="15" customHeight="1" spans="1:12">
      <c r="A14" s="11">
        <v>11</v>
      </c>
      <c r="B14" s="11" t="s">
        <v>17</v>
      </c>
      <c r="C14" s="11" t="s">
        <v>22</v>
      </c>
      <c r="D14" s="11" t="str">
        <f>"030004"</f>
        <v>030004</v>
      </c>
      <c r="E14" s="11" t="str">
        <f>"512523105"</f>
        <v>512523105</v>
      </c>
      <c r="F14" s="11">
        <v>69</v>
      </c>
      <c r="G14" s="11">
        <v>78.5</v>
      </c>
      <c r="H14" s="11"/>
      <c r="I14" s="11">
        <v>72.8</v>
      </c>
      <c r="J14" s="14" t="s">
        <v>27</v>
      </c>
      <c r="K14" s="13">
        <f t="shared" si="0"/>
        <v>76.6166666666667</v>
      </c>
      <c r="L14" s="9"/>
    </row>
    <row r="15" s="2" customFormat="1" ht="15" customHeight="1" spans="1:12">
      <c r="A15" s="11">
        <v>12</v>
      </c>
      <c r="B15" s="11" t="s">
        <v>17</v>
      </c>
      <c r="C15" s="11" t="s">
        <v>22</v>
      </c>
      <c r="D15" s="11" t="str">
        <f>"030004"</f>
        <v>030004</v>
      </c>
      <c r="E15" s="11" t="str">
        <f>"512523025"</f>
        <v>512523025</v>
      </c>
      <c r="F15" s="11">
        <v>71.5</v>
      </c>
      <c r="G15" s="11">
        <v>73.5</v>
      </c>
      <c r="H15" s="11"/>
      <c r="I15" s="11">
        <v>72.3</v>
      </c>
      <c r="J15" s="14" t="s">
        <v>28</v>
      </c>
      <c r="K15" s="13">
        <f t="shared" si="0"/>
        <v>74.788</v>
      </c>
      <c r="L15" s="9"/>
    </row>
    <row r="16" s="2" customFormat="1" ht="15" customHeight="1" spans="1:12">
      <c r="A16" s="11">
        <v>13</v>
      </c>
      <c r="B16" s="11" t="s">
        <v>14</v>
      </c>
      <c r="C16" s="11" t="s">
        <v>29</v>
      </c>
      <c r="D16" s="11" t="str">
        <f t="shared" ref="D16:D18" si="1">"030005"</f>
        <v>030005</v>
      </c>
      <c r="E16" s="11" t="str">
        <f>"512627211"</f>
        <v>512627211</v>
      </c>
      <c r="F16" s="11">
        <v>110.5</v>
      </c>
      <c r="G16" s="11">
        <v>84.5</v>
      </c>
      <c r="H16" s="11"/>
      <c r="I16" s="11">
        <v>100.1</v>
      </c>
      <c r="J16" s="14" t="s">
        <v>30</v>
      </c>
      <c r="K16" s="13">
        <f t="shared" si="0"/>
        <v>85.7706666666667</v>
      </c>
      <c r="L16" s="9"/>
    </row>
    <row r="17" s="2" customFormat="1" ht="15" customHeight="1" spans="1:12">
      <c r="A17" s="11">
        <v>14</v>
      </c>
      <c r="B17" s="11" t="s">
        <v>14</v>
      </c>
      <c r="C17" s="11" t="s">
        <v>29</v>
      </c>
      <c r="D17" s="11" t="str">
        <f t="shared" si="1"/>
        <v>030005</v>
      </c>
      <c r="E17" s="11" t="str">
        <f>"512627116"</f>
        <v>512627116</v>
      </c>
      <c r="F17" s="11">
        <v>102.5</v>
      </c>
      <c r="G17" s="11">
        <v>79.5</v>
      </c>
      <c r="H17" s="11"/>
      <c r="I17" s="11">
        <v>93.3</v>
      </c>
      <c r="J17" s="14" t="s">
        <v>31</v>
      </c>
      <c r="K17" s="13">
        <f t="shared" si="0"/>
        <v>81.152</v>
      </c>
      <c r="L17" s="9"/>
    </row>
    <row r="18" s="2" customFormat="1" ht="15" customHeight="1" spans="1:12">
      <c r="A18" s="11">
        <v>15</v>
      </c>
      <c r="B18" s="11" t="s">
        <v>14</v>
      </c>
      <c r="C18" s="11" t="s">
        <v>29</v>
      </c>
      <c r="D18" s="11" t="str">
        <f t="shared" si="1"/>
        <v>030005</v>
      </c>
      <c r="E18" s="11" t="str">
        <f>"512627119"</f>
        <v>512627119</v>
      </c>
      <c r="F18" s="11">
        <v>98</v>
      </c>
      <c r="G18" s="11">
        <v>77.5</v>
      </c>
      <c r="H18" s="11"/>
      <c r="I18" s="11">
        <v>89.8</v>
      </c>
      <c r="J18" s="14" t="s">
        <v>32</v>
      </c>
      <c r="K18" s="13">
        <f t="shared" si="0"/>
        <v>74.5613333333333</v>
      </c>
      <c r="L18" s="9"/>
    </row>
    <row r="19" s="2" customFormat="1" ht="15" customHeight="1" spans="1:12">
      <c r="A19" s="11">
        <v>16</v>
      </c>
      <c r="B19" s="11" t="s">
        <v>17</v>
      </c>
      <c r="C19" s="11" t="s">
        <v>33</v>
      </c>
      <c r="D19" s="11" t="str">
        <f t="shared" ref="D19:D21" si="2">"030006"</f>
        <v>030006</v>
      </c>
      <c r="E19" s="11" t="str">
        <f>"512420025"</f>
        <v>512420025</v>
      </c>
      <c r="F19" s="11">
        <v>81</v>
      </c>
      <c r="G19" s="11">
        <v>68.5</v>
      </c>
      <c r="H19" s="11"/>
      <c r="I19" s="11">
        <v>76</v>
      </c>
      <c r="J19" s="14" t="s">
        <v>34</v>
      </c>
      <c r="K19" s="13">
        <f t="shared" si="0"/>
        <v>73.2013333333333</v>
      </c>
      <c r="L19" s="9"/>
    </row>
    <row r="20" s="2" customFormat="1" ht="15" customHeight="1" spans="1:12">
      <c r="A20" s="11">
        <v>17</v>
      </c>
      <c r="B20" s="11" t="s">
        <v>17</v>
      </c>
      <c r="C20" s="11" t="s">
        <v>33</v>
      </c>
      <c r="D20" s="11" t="str">
        <f t="shared" si="2"/>
        <v>030006</v>
      </c>
      <c r="E20" s="11" t="str">
        <f>"512420026"</f>
        <v>512420026</v>
      </c>
      <c r="F20" s="11">
        <v>64.5</v>
      </c>
      <c r="G20" s="11">
        <v>75</v>
      </c>
      <c r="H20" s="11"/>
      <c r="I20" s="11">
        <v>68.7</v>
      </c>
      <c r="J20" s="14" t="s">
        <v>35</v>
      </c>
      <c r="K20" s="13">
        <f t="shared" si="0"/>
        <v>72.346</v>
      </c>
      <c r="L20" s="9"/>
    </row>
    <row r="21" s="2" customFormat="1" ht="15" customHeight="1" spans="1:12">
      <c r="A21" s="11">
        <v>18</v>
      </c>
      <c r="B21" s="11" t="s">
        <v>17</v>
      </c>
      <c r="C21" s="11" t="s">
        <v>33</v>
      </c>
      <c r="D21" s="11" t="str">
        <f t="shared" si="2"/>
        <v>030006</v>
      </c>
      <c r="E21" s="11" t="str">
        <f>"512420021"</f>
        <v>512420021</v>
      </c>
      <c r="F21" s="11">
        <v>58</v>
      </c>
      <c r="G21" s="11">
        <v>68.5</v>
      </c>
      <c r="H21" s="11"/>
      <c r="I21" s="11">
        <v>62.2</v>
      </c>
      <c r="J21" s="14" t="s">
        <v>36</v>
      </c>
      <c r="K21" s="13">
        <f t="shared" si="0"/>
        <v>72.6333333333333</v>
      </c>
      <c r="L21" s="9"/>
    </row>
    <row r="22" s="2" customFormat="1" ht="15" customHeight="1" spans="1:12">
      <c r="A22" s="11">
        <v>19</v>
      </c>
      <c r="B22" s="11" t="s">
        <v>17</v>
      </c>
      <c r="C22" s="11" t="s">
        <v>37</v>
      </c>
      <c r="D22" s="11" t="str">
        <f t="shared" ref="D22:D24" si="3">"030007"</f>
        <v>030007</v>
      </c>
      <c r="E22" s="11" t="str">
        <f>"512421120"</f>
        <v>512421120</v>
      </c>
      <c r="F22" s="11">
        <v>95.5</v>
      </c>
      <c r="G22" s="11">
        <v>81.5</v>
      </c>
      <c r="H22" s="11"/>
      <c r="I22" s="11">
        <v>89.9</v>
      </c>
      <c r="J22" s="9">
        <v>86.34</v>
      </c>
      <c r="K22" s="13">
        <f t="shared" si="0"/>
        <v>81.7706666666667</v>
      </c>
      <c r="L22" s="9"/>
    </row>
    <row r="23" s="2" customFormat="1" ht="15" customHeight="1" spans="1:12">
      <c r="A23" s="11">
        <v>20</v>
      </c>
      <c r="B23" s="11" t="s">
        <v>17</v>
      </c>
      <c r="C23" s="11" t="s">
        <v>37</v>
      </c>
      <c r="D23" s="11" t="str">
        <f t="shared" si="3"/>
        <v>030007</v>
      </c>
      <c r="E23" s="11" t="str">
        <f>"512421115"</f>
        <v>512421115</v>
      </c>
      <c r="F23" s="11">
        <v>86.5</v>
      </c>
      <c r="G23" s="11">
        <v>73.5</v>
      </c>
      <c r="H23" s="11"/>
      <c r="I23" s="11">
        <v>81.3</v>
      </c>
      <c r="J23" s="14" t="s">
        <v>38</v>
      </c>
      <c r="K23" s="13" t="s">
        <v>39</v>
      </c>
      <c r="L23" s="9"/>
    </row>
    <row r="24" s="2" customFormat="1" ht="15" customHeight="1" spans="1:12">
      <c r="A24" s="11">
        <v>21</v>
      </c>
      <c r="B24" s="11" t="s">
        <v>17</v>
      </c>
      <c r="C24" s="11" t="s">
        <v>37</v>
      </c>
      <c r="D24" s="11" t="str">
        <f t="shared" si="3"/>
        <v>030007</v>
      </c>
      <c r="E24" s="11" t="str">
        <f>"512421116"</f>
        <v>512421116</v>
      </c>
      <c r="F24" s="11">
        <v>89.5</v>
      </c>
      <c r="G24" s="11">
        <v>69</v>
      </c>
      <c r="H24" s="11"/>
      <c r="I24" s="11">
        <v>81.3</v>
      </c>
      <c r="J24" s="14" t="s">
        <v>40</v>
      </c>
      <c r="K24" s="13">
        <f t="shared" si="0"/>
        <v>74.956</v>
      </c>
      <c r="L24" s="9"/>
    </row>
    <row r="25" s="2" customFormat="1" ht="15" customHeight="1" spans="1:12">
      <c r="A25" s="11">
        <v>22</v>
      </c>
      <c r="B25" s="11" t="s">
        <v>14</v>
      </c>
      <c r="C25" s="11" t="s">
        <v>41</v>
      </c>
      <c r="D25" s="11" t="str">
        <f t="shared" ref="D25:D27" si="4">"030008"</f>
        <v>030008</v>
      </c>
      <c r="E25" s="11" t="str">
        <f>"512732326"</f>
        <v>512732326</v>
      </c>
      <c r="F25" s="11">
        <v>103</v>
      </c>
      <c r="G25" s="11">
        <v>75</v>
      </c>
      <c r="H25" s="11"/>
      <c r="I25" s="11">
        <v>91.8</v>
      </c>
      <c r="J25" s="14" t="s">
        <v>42</v>
      </c>
      <c r="K25" s="13">
        <f t="shared" si="0"/>
        <v>81.33</v>
      </c>
      <c r="L25" s="9"/>
    </row>
    <row r="26" s="2" customFormat="1" ht="15" customHeight="1" spans="1:12">
      <c r="A26" s="11">
        <v>23</v>
      </c>
      <c r="B26" s="11" t="s">
        <v>14</v>
      </c>
      <c r="C26" s="11" t="s">
        <v>41</v>
      </c>
      <c r="D26" s="11" t="str">
        <f t="shared" si="4"/>
        <v>030008</v>
      </c>
      <c r="E26" s="11" t="str">
        <f>"512732330"</f>
        <v>512732330</v>
      </c>
      <c r="F26" s="11">
        <v>102</v>
      </c>
      <c r="G26" s="11">
        <v>74</v>
      </c>
      <c r="H26" s="11"/>
      <c r="I26" s="11">
        <v>90.8</v>
      </c>
      <c r="J26" s="14" t="s">
        <v>43</v>
      </c>
      <c r="K26" s="13">
        <f t="shared" si="0"/>
        <v>80.1026666666667</v>
      </c>
      <c r="L26" s="9"/>
    </row>
    <row r="27" s="2" customFormat="1" ht="15" customHeight="1" spans="1:12">
      <c r="A27" s="11">
        <v>24</v>
      </c>
      <c r="B27" s="11" t="s">
        <v>14</v>
      </c>
      <c r="C27" s="11" t="s">
        <v>41</v>
      </c>
      <c r="D27" s="11" t="str">
        <f t="shared" si="4"/>
        <v>030008</v>
      </c>
      <c r="E27" s="11" t="str">
        <f>"512732328"</f>
        <v>512732328</v>
      </c>
      <c r="F27" s="11">
        <v>80.5</v>
      </c>
      <c r="G27" s="11">
        <v>71</v>
      </c>
      <c r="H27" s="11"/>
      <c r="I27" s="11">
        <v>76.7</v>
      </c>
      <c r="J27" s="14" t="s">
        <v>35</v>
      </c>
      <c r="K27" s="13">
        <f t="shared" si="0"/>
        <v>75.0126666666667</v>
      </c>
      <c r="L27" s="9"/>
    </row>
    <row r="28" s="2" customFormat="1" ht="15" customHeight="1" spans="1:12">
      <c r="A28" s="11">
        <v>25</v>
      </c>
      <c r="B28" s="11" t="s">
        <v>14</v>
      </c>
      <c r="C28" s="11" t="s">
        <v>44</v>
      </c>
      <c r="D28" s="11" t="str">
        <f t="shared" ref="D28:D33" si="5">"030009"</f>
        <v>030009</v>
      </c>
      <c r="E28" s="11" t="str">
        <f>"512734616"</f>
        <v>512734616</v>
      </c>
      <c r="F28" s="11">
        <v>93.5</v>
      </c>
      <c r="G28" s="11">
        <v>90.5</v>
      </c>
      <c r="H28" s="11"/>
      <c r="I28" s="11">
        <v>92.3</v>
      </c>
      <c r="J28" s="14" t="s">
        <v>45</v>
      </c>
      <c r="K28" s="13">
        <f t="shared" si="0"/>
        <v>80.0506666666667</v>
      </c>
      <c r="L28" s="9"/>
    </row>
    <row r="29" s="2" customFormat="1" ht="15" customHeight="1" spans="1:12">
      <c r="A29" s="11">
        <v>26</v>
      </c>
      <c r="B29" s="11" t="s">
        <v>14</v>
      </c>
      <c r="C29" s="11" t="s">
        <v>44</v>
      </c>
      <c r="D29" s="11" t="str">
        <f t="shared" si="5"/>
        <v>030009</v>
      </c>
      <c r="E29" s="11" t="str">
        <f>"512734701"</f>
        <v>512734701</v>
      </c>
      <c r="F29" s="11">
        <v>83.5</v>
      </c>
      <c r="G29" s="11">
        <v>81.5</v>
      </c>
      <c r="H29" s="11"/>
      <c r="I29" s="11">
        <v>82.7</v>
      </c>
      <c r="J29" s="14" t="s">
        <v>46</v>
      </c>
      <c r="K29" s="13">
        <f t="shared" si="0"/>
        <v>76.7486666666667</v>
      </c>
      <c r="L29" s="9"/>
    </row>
    <row r="30" s="2" customFormat="1" ht="15" customHeight="1" spans="1:12">
      <c r="A30" s="11">
        <v>27</v>
      </c>
      <c r="B30" s="11" t="s">
        <v>14</v>
      </c>
      <c r="C30" s="11" t="s">
        <v>44</v>
      </c>
      <c r="D30" s="11" t="str">
        <f t="shared" si="5"/>
        <v>030009</v>
      </c>
      <c r="E30" s="11" t="str">
        <f>"512734629"</f>
        <v>512734629</v>
      </c>
      <c r="F30" s="11">
        <v>74.5</v>
      </c>
      <c r="G30" s="11">
        <v>90.5</v>
      </c>
      <c r="H30" s="11"/>
      <c r="I30" s="11">
        <v>80.9</v>
      </c>
      <c r="J30" s="14" t="s">
        <v>47</v>
      </c>
      <c r="K30" s="13">
        <f t="shared" si="0"/>
        <v>76.7666666666667</v>
      </c>
      <c r="L30" s="9"/>
    </row>
    <row r="31" s="2" customFormat="1" ht="15" customHeight="1" spans="1:12">
      <c r="A31" s="11">
        <v>28</v>
      </c>
      <c r="B31" s="11" t="s">
        <v>14</v>
      </c>
      <c r="C31" s="11" t="s">
        <v>44</v>
      </c>
      <c r="D31" s="11" t="str">
        <f t="shared" si="5"/>
        <v>030009</v>
      </c>
      <c r="E31" s="11" t="str">
        <f>"512734528"</f>
        <v>512734528</v>
      </c>
      <c r="F31" s="11">
        <v>77.5</v>
      </c>
      <c r="G31" s="11">
        <v>80.5</v>
      </c>
      <c r="H31" s="11"/>
      <c r="I31" s="11">
        <v>78.7</v>
      </c>
      <c r="J31" s="14" t="s">
        <v>48</v>
      </c>
      <c r="K31" s="13">
        <f t="shared" si="0"/>
        <v>75.9913333333333</v>
      </c>
      <c r="L31" s="9"/>
    </row>
    <row r="32" s="2" customFormat="1" ht="15" customHeight="1" spans="1:12">
      <c r="A32" s="11">
        <v>29</v>
      </c>
      <c r="B32" s="11" t="s">
        <v>14</v>
      </c>
      <c r="C32" s="11" t="s">
        <v>44</v>
      </c>
      <c r="D32" s="11" t="str">
        <f t="shared" si="5"/>
        <v>030009</v>
      </c>
      <c r="E32" s="11" t="str">
        <f>"512734610"</f>
        <v>512734610</v>
      </c>
      <c r="F32" s="11">
        <v>74.5</v>
      </c>
      <c r="G32" s="11">
        <v>74.5</v>
      </c>
      <c r="H32" s="11"/>
      <c r="I32" s="11">
        <v>74.5</v>
      </c>
      <c r="J32" s="14" t="s">
        <v>49</v>
      </c>
      <c r="K32" s="13">
        <f t="shared" si="0"/>
        <v>70.4993333333333</v>
      </c>
      <c r="L32" s="9"/>
    </row>
    <row r="33" s="2" customFormat="1" ht="15" customHeight="1" spans="1:12">
      <c r="A33" s="11">
        <v>30</v>
      </c>
      <c r="B33" s="11" t="s">
        <v>14</v>
      </c>
      <c r="C33" s="11" t="s">
        <v>44</v>
      </c>
      <c r="D33" s="11" t="str">
        <f t="shared" si="5"/>
        <v>030009</v>
      </c>
      <c r="E33" s="11" t="str">
        <f>"512734614"</f>
        <v>512734614</v>
      </c>
      <c r="F33" s="11">
        <v>73.5</v>
      </c>
      <c r="G33" s="11">
        <v>72.5</v>
      </c>
      <c r="H33" s="11"/>
      <c r="I33" s="11">
        <v>73.1</v>
      </c>
      <c r="J33" s="14" t="s">
        <v>50</v>
      </c>
      <c r="K33" s="13">
        <f t="shared" si="0"/>
        <v>72.1686666666667</v>
      </c>
      <c r="L33" s="9"/>
    </row>
    <row r="34" s="2" customFormat="1" ht="15" customHeight="1" spans="1:12">
      <c r="A34" s="11">
        <v>31</v>
      </c>
      <c r="B34" s="11" t="s">
        <v>17</v>
      </c>
      <c r="C34" s="11" t="s">
        <v>44</v>
      </c>
      <c r="D34" s="11" t="str">
        <f>"030010"</f>
        <v>030010</v>
      </c>
      <c r="E34" s="11" t="str">
        <f>"512734720"</f>
        <v>512734720</v>
      </c>
      <c r="F34" s="11">
        <v>86</v>
      </c>
      <c r="G34" s="11">
        <v>78</v>
      </c>
      <c r="H34" s="11"/>
      <c r="I34" s="11">
        <v>82.8</v>
      </c>
      <c r="J34" s="14" t="s">
        <v>51</v>
      </c>
      <c r="K34" s="13">
        <f t="shared" si="0"/>
        <v>77.238</v>
      </c>
      <c r="L34" s="9"/>
    </row>
    <row r="35" s="2" customFormat="1" ht="15" customHeight="1" spans="1:12">
      <c r="A35" s="11">
        <v>32</v>
      </c>
      <c r="B35" s="11" t="s">
        <v>17</v>
      </c>
      <c r="C35" s="11" t="s">
        <v>44</v>
      </c>
      <c r="D35" s="11" t="str">
        <f>"030010"</f>
        <v>030010</v>
      </c>
      <c r="E35" s="11" t="str">
        <f>"512734716"</f>
        <v>512734716</v>
      </c>
      <c r="F35" s="11">
        <v>75.5</v>
      </c>
      <c r="G35" s="11">
        <v>69.5</v>
      </c>
      <c r="H35" s="11"/>
      <c r="I35" s="11">
        <v>73.1</v>
      </c>
      <c r="J35" s="14" t="s">
        <v>52</v>
      </c>
      <c r="K35" s="13">
        <f t="shared" si="0"/>
        <v>71.0586666666667</v>
      </c>
      <c r="L35" s="9"/>
    </row>
    <row r="36" s="2" customFormat="1" ht="15" customHeight="1" spans="1:12">
      <c r="A36" s="11">
        <v>33</v>
      </c>
      <c r="B36" s="11" t="s">
        <v>17</v>
      </c>
      <c r="C36" s="11" t="s">
        <v>44</v>
      </c>
      <c r="D36" s="11" t="str">
        <f>"030010"</f>
        <v>030010</v>
      </c>
      <c r="E36" s="11" t="str">
        <f>"512734718"</f>
        <v>512734718</v>
      </c>
      <c r="F36" s="11">
        <v>67.5</v>
      </c>
      <c r="G36" s="11">
        <v>73.5</v>
      </c>
      <c r="H36" s="11"/>
      <c r="I36" s="11">
        <v>69.9</v>
      </c>
      <c r="J36" s="14" t="s">
        <v>53</v>
      </c>
      <c r="K36" s="13">
        <f t="shared" si="0"/>
        <v>69.062</v>
      </c>
      <c r="L36" s="9"/>
    </row>
    <row r="37" s="2" customFormat="1" ht="15" customHeight="1" spans="1:12">
      <c r="A37" s="11">
        <v>34</v>
      </c>
      <c r="B37" s="11" t="s">
        <v>14</v>
      </c>
      <c r="C37" s="11" t="s">
        <v>54</v>
      </c>
      <c r="D37" s="11" t="str">
        <f>"030011"</f>
        <v>030011</v>
      </c>
      <c r="E37" s="11" t="str">
        <f>"512736220"</f>
        <v>512736220</v>
      </c>
      <c r="F37" s="11">
        <v>98</v>
      </c>
      <c r="G37" s="11">
        <v>83</v>
      </c>
      <c r="H37" s="11"/>
      <c r="I37" s="11">
        <v>92</v>
      </c>
      <c r="J37" s="14" t="s">
        <v>55</v>
      </c>
      <c r="K37" s="13">
        <f t="shared" si="0"/>
        <v>81.6786666666667</v>
      </c>
      <c r="L37" s="9"/>
    </row>
    <row r="38" s="2" customFormat="1" ht="15" customHeight="1" spans="1:12">
      <c r="A38" s="11">
        <v>35</v>
      </c>
      <c r="B38" s="11" t="s">
        <v>14</v>
      </c>
      <c r="C38" s="11" t="s">
        <v>54</v>
      </c>
      <c r="D38" s="11" t="str">
        <f>"030011"</f>
        <v>030011</v>
      </c>
      <c r="E38" s="11" t="str">
        <f>"512736219"</f>
        <v>512736219</v>
      </c>
      <c r="F38" s="11">
        <v>100</v>
      </c>
      <c r="G38" s="11">
        <v>78.5</v>
      </c>
      <c r="H38" s="11"/>
      <c r="I38" s="11">
        <v>91.4</v>
      </c>
      <c r="J38" s="14" t="s">
        <v>56</v>
      </c>
      <c r="K38" s="13">
        <f t="shared" si="0"/>
        <v>78.1366666666667</v>
      </c>
      <c r="L38" s="9"/>
    </row>
    <row r="39" s="2" customFormat="1" ht="15" customHeight="1" spans="1:12">
      <c r="A39" s="11">
        <v>36</v>
      </c>
      <c r="B39" s="11" t="s">
        <v>14</v>
      </c>
      <c r="C39" s="11" t="s">
        <v>54</v>
      </c>
      <c r="D39" s="11" t="str">
        <f>"030011"</f>
        <v>030011</v>
      </c>
      <c r="E39" s="11" t="str">
        <f>"512736201"</f>
        <v>512736201</v>
      </c>
      <c r="F39" s="11">
        <v>92</v>
      </c>
      <c r="G39" s="11">
        <v>87</v>
      </c>
      <c r="H39" s="11"/>
      <c r="I39" s="11">
        <v>90</v>
      </c>
      <c r="J39" s="14" t="s">
        <v>57</v>
      </c>
      <c r="K39" s="13">
        <f t="shared" si="0"/>
        <v>79.338</v>
      </c>
      <c r="L39" s="9"/>
    </row>
  </sheetData>
  <mergeCells count="2">
    <mergeCell ref="A1:B1"/>
    <mergeCell ref="A2:L2"/>
  </mergeCells>
  <pageMargins left="0.393055555555556" right="0.393055555555556" top="0.0784722222222222" bottom="0.0784722222222222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lly    小河边</cp:lastModifiedBy>
  <dcterms:created xsi:type="dcterms:W3CDTF">2025-04-11T07:51:00Z</dcterms:created>
  <dcterms:modified xsi:type="dcterms:W3CDTF">2025-07-06T23:44:23Z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AD4D5185716248BF947E6FDFE70AA64E_13</vt:lpwstr>
  </property>
  <property fmtid="{D5CDD505-2E9C-101B-9397-08002B2CF9AE}" pid="3" name="KSOProductBuildVer">
    <vt:lpwstr>2052-12.1.0.21541</vt:lpwstr>
  </property>
</Properties>
</file>