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<sst xmlns="http://schemas.openxmlformats.org/spreadsheetml/2006/main" count="70" uniqueCount="23">
  <si>
    <t>附件</t>
  </si>
  <si>
    <t>2025年度阜南县普通高中新任教师公开招聘面试成绩及总成绩</t>
  </si>
  <si>
    <t>序号</t>
  </si>
  <si>
    <t>岗位代码</t>
  </si>
  <si>
    <t>岗位名称</t>
  </si>
  <si>
    <t>准考证号</t>
  </si>
  <si>
    <t>学科专业知识成绩</t>
  </si>
  <si>
    <t>教育综合知识成绩</t>
  </si>
  <si>
    <t>加分</t>
  </si>
  <si>
    <t>总分</t>
  </si>
  <si>
    <t>面试成绩</t>
  </si>
  <si>
    <t>总成绩</t>
  </si>
  <si>
    <t>高中语文</t>
  </si>
  <si>
    <t>放弃</t>
  </si>
  <si>
    <t>高中思想政治</t>
  </si>
  <si>
    <t>高中地理</t>
  </si>
  <si>
    <t>高中数学</t>
  </si>
  <si>
    <t>高中英语</t>
  </si>
  <si>
    <t>高中历史</t>
  </si>
  <si>
    <t>高中物理</t>
  </si>
  <si>
    <t>缺考</t>
  </si>
  <si>
    <t>高中化学</t>
  </si>
  <si>
    <t>高中生物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</si>
</sst>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A2" sqref="A2:J2"/>
    </sheetView>
  </sheetViews>
  <sheetFormatPr defaultColWidth="9" defaultRowHeight="13.5"/>
  <cols>
    <col min="1" max="1" width="6" style="2" customWidth="1"/>
    <col min="2" max="2" width="17.125" style="2" customWidth="1"/>
    <col min="3" max="3" width="19.875" style="2" customWidth="1"/>
    <col min="4" max="4" width="16.125" style="2" customWidth="1"/>
    <col min="5" max="5" width="14.125" style="2" hidden="1" customWidth="1"/>
    <col min="6" max="6" width="12.75" style="2" hidden="1" customWidth="1"/>
    <col min="7" max="8" width="9" style="2" hidden="1" customWidth="1"/>
    <col min="9" max="9" width="12.125" style="3" customWidth="1"/>
    <col min="10" max="10" width="13.5" style="4" customWidth="1"/>
    <col min="11" max="16384" width="9" style="2"/>
  </cols>
  <sheetData>
    <row r="1" ht="21" customHeight="1" spans="1:1">
      <c r="A1" s="2" t="s">
        <v>0</v>
      </c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8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10" t="s">
        <v>11</v>
      </c>
    </row>
    <row r="4" s="2" customFormat="1" ht="32" customHeight="1" spans="1:10">
      <c r="A4" s="7">
        <v>1</v>
      </c>
      <c r="B4" s="7" t="str">
        <f>"070001"</f>
        <v>070001</v>
      </c>
      <c r="C4" s="7" t="s">
        <v>12</v>
      </c>
      <c r="D4" s="7" t="str">
        <f>"512419116"</f>
        <v>512419116</v>
      </c>
      <c r="E4" s="7">
        <v>75</v>
      </c>
      <c r="F4" s="7">
        <v>91.5</v>
      </c>
      <c r="G4" s="7"/>
      <c r="H4" s="7">
        <v>81.6</v>
      </c>
      <c r="I4" s="7" t="s">
        <v>13</v>
      </c>
      <c r="J4" s="11" t="e">
        <f t="shared" ref="J4:J36" si="0">H4/1.2*0.4+I4*0.6</f>
        <v>#VALUE!</v>
      </c>
    </row>
    <row r="5" s="2" customFormat="1" ht="32" customHeight="1" spans="1:10">
      <c r="A5" s="7">
        <v>2</v>
      </c>
      <c r="B5" s="7" t="str">
        <f>"070001"</f>
        <v>070001</v>
      </c>
      <c r="C5" s="7" t="s">
        <v>12</v>
      </c>
      <c r="D5" s="7" t="str">
        <f>"512419130"</f>
        <v>512419130</v>
      </c>
      <c r="E5" s="7">
        <v>85</v>
      </c>
      <c r="F5" s="7">
        <v>76</v>
      </c>
      <c r="G5" s="7"/>
      <c r="H5" s="7">
        <v>81.4</v>
      </c>
      <c r="I5" s="7">
        <v>85.94</v>
      </c>
      <c r="J5" s="11">
        <f t="shared" si="0"/>
        <v>78.6973333333333</v>
      </c>
    </row>
    <row r="6" s="2" customFormat="1" ht="32" customHeight="1" spans="1:10">
      <c r="A6" s="7">
        <v>3</v>
      </c>
      <c r="B6" s="7" t="str">
        <f>"070001"</f>
        <v>070001</v>
      </c>
      <c r="C6" s="7" t="s">
        <v>12</v>
      </c>
      <c r="D6" s="7" t="str">
        <f>"512419216"</f>
        <v>512419216</v>
      </c>
      <c r="E6" s="7">
        <v>81.5</v>
      </c>
      <c r="F6" s="7">
        <v>82</v>
      </c>
      <c r="G6" s="7"/>
      <c r="H6" s="7">
        <v>81.7</v>
      </c>
      <c r="I6" s="7">
        <v>84</v>
      </c>
      <c r="J6" s="11">
        <f t="shared" si="0"/>
        <v>77.6333333333333</v>
      </c>
    </row>
    <row r="7" s="2" customFormat="1" ht="32" customHeight="1" spans="1:10">
      <c r="A7" s="7">
        <v>4</v>
      </c>
      <c r="B7" s="7" t="str">
        <f t="shared" ref="B4:B9" si="1">"070001"</f>
        <v>070001</v>
      </c>
      <c r="C7" s="7" t="s">
        <v>12</v>
      </c>
      <c r="D7" s="7" t="str">
        <f>"512419128"</f>
        <v>512419128</v>
      </c>
      <c r="E7" s="7">
        <v>80</v>
      </c>
      <c r="F7" s="7">
        <v>83.5</v>
      </c>
      <c r="G7" s="7"/>
      <c r="H7" s="7">
        <v>81.4</v>
      </c>
      <c r="I7" s="7">
        <v>83.72</v>
      </c>
      <c r="J7" s="11">
        <f t="shared" si="0"/>
        <v>77.3653333333333</v>
      </c>
    </row>
    <row r="8" s="2" customFormat="1" ht="32" customHeight="1" spans="1:10">
      <c r="A8" s="7">
        <v>5</v>
      </c>
      <c r="B8" s="7" t="str">
        <f t="shared" si="1"/>
        <v>070001</v>
      </c>
      <c r="C8" s="7" t="s">
        <v>12</v>
      </c>
      <c r="D8" s="7" t="str">
        <f>"512419114"</f>
        <v>512419114</v>
      </c>
      <c r="E8" s="7">
        <v>81.5</v>
      </c>
      <c r="F8" s="7">
        <v>79.5</v>
      </c>
      <c r="G8" s="7"/>
      <c r="H8" s="7">
        <v>80.7</v>
      </c>
      <c r="I8" s="7">
        <v>83.62</v>
      </c>
      <c r="J8" s="11">
        <f t="shared" si="0"/>
        <v>77.072</v>
      </c>
    </row>
    <row r="9" s="2" customFormat="1" ht="32" customHeight="1" spans="1:10">
      <c r="A9" s="7">
        <v>6</v>
      </c>
      <c r="B9" s="7" t="str">
        <f t="shared" si="1"/>
        <v>070001</v>
      </c>
      <c r="C9" s="7" t="s">
        <v>12</v>
      </c>
      <c r="D9" s="7" t="str">
        <f>"512419214"</f>
        <v>512419214</v>
      </c>
      <c r="E9" s="7">
        <v>77.5</v>
      </c>
      <c r="F9" s="7">
        <v>83.5</v>
      </c>
      <c r="G9" s="7"/>
      <c r="H9" s="7">
        <v>79.9</v>
      </c>
      <c r="I9" s="7">
        <v>82.52</v>
      </c>
      <c r="J9" s="11">
        <f t="shared" si="0"/>
        <v>76.1453333333333</v>
      </c>
    </row>
    <row r="10" s="2" customFormat="1" ht="32" customHeight="1" spans="1:10">
      <c r="A10" s="7">
        <v>7</v>
      </c>
      <c r="B10" s="7" t="str">
        <f>"070002"</f>
        <v>070002</v>
      </c>
      <c r="C10" s="7" t="s">
        <v>14</v>
      </c>
      <c r="D10" s="7" t="str">
        <f>"512421508"</f>
        <v>512421508</v>
      </c>
      <c r="E10" s="7">
        <v>88</v>
      </c>
      <c r="F10" s="7">
        <v>82.5</v>
      </c>
      <c r="G10" s="7"/>
      <c r="H10" s="7">
        <v>85.8</v>
      </c>
      <c r="I10" s="7">
        <v>84.07</v>
      </c>
      <c r="J10" s="11">
        <f t="shared" si="0"/>
        <v>79.042</v>
      </c>
    </row>
    <row r="11" s="2" customFormat="1" ht="32" customHeight="1" spans="1:10">
      <c r="A11" s="7">
        <v>8</v>
      </c>
      <c r="B11" s="7" t="str">
        <f>"070002"</f>
        <v>070002</v>
      </c>
      <c r="C11" s="7" t="s">
        <v>14</v>
      </c>
      <c r="D11" s="7" t="str">
        <f>"512421505"</f>
        <v>512421505</v>
      </c>
      <c r="E11" s="7">
        <v>89</v>
      </c>
      <c r="F11" s="7">
        <v>77.5</v>
      </c>
      <c r="G11" s="7"/>
      <c r="H11" s="7">
        <v>84.4</v>
      </c>
      <c r="I11" s="7">
        <v>76.19</v>
      </c>
      <c r="J11" s="11">
        <f t="shared" si="0"/>
        <v>73.8473333333333</v>
      </c>
    </row>
    <row r="12" s="2" customFormat="1" ht="32" customHeight="1" spans="1:10">
      <c r="A12" s="7">
        <v>9</v>
      </c>
      <c r="B12" s="7" t="str">
        <f>"070003"</f>
        <v>070003</v>
      </c>
      <c r="C12" s="7" t="s">
        <v>14</v>
      </c>
      <c r="D12" s="7" t="str">
        <f>"512421509"</f>
        <v>512421509</v>
      </c>
      <c r="E12" s="7">
        <v>92.5</v>
      </c>
      <c r="F12" s="7">
        <v>80</v>
      </c>
      <c r="G12" s="7"/>
      <c r="H12" s="7">
        <v>87.5</v>
      </c>
      <c r="I12" s="7">
        <v>83.59</v>
      </c>
      <c r="J12" s="11">
        <f t="shared" si="0"/>
        <v>79.3206666666667</v>
      </c>
    </row>
    <row r="13" s="2" customFormat="1" ht="32" customHeight="1" spans="1:10">
      <c r="A13" s="7">
        <v>10</v>
      </c>
      <c r="B13" s="7" t="str">
        <f>"070003"</f>
        <v>070003</v>
      </c>
      <c r="C13" s="7" t="s">
        <v>14</v>
      </c>
      <c r="D13" s="7" t="str">
        <f>"512421512"</f>
        <v>512421512</v>
      </c>
      <c r="E13" s="7">
        <v>87</v>
      </c>
      <c r="F13" s="7">
        <v>71</v>
      </c>
      <c r="G13" s="7"/>
      <c r="H13" s="7">
        <v>80.6</v>
      </c>
      <c r="I13" s="7">
        <v>81.49</v>
      </c>
      <c r="J13" s="11">
        <f t="shared" si="0"/>
        <v>75.7606666666667</v>
      </c>
    </row>
    <row r="14" s="2" customFormat="1" ht="32" customHeight="1" spans="1:10">
      <c r="A14" s="7">
        <v>11</v>
      </c>
      <c r="B14" s="7" t="str">
        <f>"070003"</f>
        <v>070003</v>
      </c>
      <c r="C14" s="7" t="s">
        <v>14</v>
      </c>
      <c r="D14" s="7" t="str">
        <f>"512421511"</f>
        <v>512421511</v>
      </c>
      <c r="E14" s="7">
        <v>90.5</v>
      </c>
      <c r="F14" s="7">
        <v>71.5</v>
      </c>
      <c r="G14" s="7"/>
      <c r="H14" s="7">
        <v>82.9</v>
      </c>
      <c r="I14" s="7">
        <v>79.83</v>
      </c>
      <c r="J14" s="11">
        <f t="shared" si="0"/>
        <v>75.5313333333333</v>
      </c>
    </row>
    <row r="15" s="2" customFormat="1" ht="32" customHeight="1" spans="1:10">
      <c r="A15" s="7">
        <v>12</v>
      </c>
      <c r="B15" s="7" t="str">
        <f>"070004"</f>
        <v>070004</v>
      </c>
      <c r="C15" s="7" t="s">
        <v>15</v>
      </c>
      <c r="D15" s="7" t="str">
        <f>"512733021"</f>
        <v>512733021</v>
      </c>
      <c r="E15" s="7">
        <v>83.5</v>
      </c>
      <c r="F15" s="7">
        <v>85</v>
      </c>
      <c r="G15" s="7"/>
      <c r="H15" s="7">
        <v>84.1</v>
      </c>
      <c r="I15" s="7">
        <v>87.51</v>
      </c>
      <c r="J15" s="11">
        <f t="shared" si="0"/>
        <v>80.5393333333333</v>
      </c>
    </row>
    <row r="16" s="2" customFormat="1" ht="32" customHeight="1" spans="1:10">
      <c r="A16" s="7">
        <v>13</v>
      </c>
      <c r="B16" s="7" t="str">
        <f>"070004"</f>
        <v>070004</v>
      </c>
      <c r="C16" s="7" t="s">
        <v>15</v>
      </c>
      <c r="D16" s="7" t="str">
        <f>"512733019"</f>
        <v>512733019</v>
      </c>
      <c r="E16" s="7">
        <v>91.5</v>
      </c>
      <c r="F16" s="7">
        <v>80</v>
      </c>
      <c r="G16" s="7"/>
      <c r="H16" s="7">
        <v>86.9</v>
      </c>
      <c r="I16" s="7">
        <v>83.74</v>
      </c>
      <c r="J16" s="11">
        <f t="shared" si="0"/>
        <v>79.2106666666667</v>
      </c>
    </row>
    <row r="17" s="2" customFormat="1" ht="32" customHeight="1" spans="1:10">
      <c r="A17" s="7">
        <v>14</v>
      </c>
      <c r="B17" s="7" t="str">
        <f>"070004"</f>
        <v>070004</v>
      </c>
      <c r="C17" s="7" t="s">
        <v>15</v>
      </c>
      <c r="D17" s="7" t="str">
        <f>"512733022"</f>
        <v>512733022</v>
      </c>
      <c r="E17" s="7">
        <v>98.5</v>
      </c>
      <c r="F17" s="7">
        <v>67.5</v>
      </c>
      <c r="G17" s="7"/>
      <c r="H17" s="7">
        <v>86.1</v>
      </c>
      <c r="I17" s="7">
        <v>83.84</v>
      </c>
      <c r="J17" s="11">
        <f t="shared" si="0"/>
        <v>79.004</v>
      </c>
    </row>
    <row r="18" s="2" customFormat="1" ht="32" customHeight="1" spans="1:10">
      <c r="A18" s="7">
        <v>15</v>
      </c>
      <c r="B18" s="7" t="str">
        <f>"070005"</f>
        <v>070005</v>
      </c>
      <c r="C18" s="7" t="s">
        <v>12</v>
      </c>
      <c r="D18" s="7" t="str">
        <f>"512419310"</f>
        <v>512419310</v>
      </c>
      <c r="E18" s="7">
        <v>87.5</v>
      </c>
      <c r="F18" s="7">
        <v>71.5</v>
      </c>
      <c r="G18" s="7"/>
      <c r="H18" s="7">
        <v>81.1</v>
      </c>
      <c r="I18" s="7">
        <v>86.68</v>
      </c>
      <c r="J18" s="11">
        <f t="shared" si="0"/>
        <v>79.0413333333333</v>
      </c>
    </row>
    <row r="19" s="2" customFormat="1" ht="32" customHeight="1" spans="1:10">
      <c r="A19" s="7">
        <v>16</v>
      </c>
      <c r="B19" s="7" t="str">
        <f>"070005"</f>
        <v>070005</v>
      </c>
      <c r="C19" s="7" t="s">
        <v>12</v>
      </c>
      <c r="D19" s="7" t="str">
        <f>"512419317"</f>
        <v>512419317</v>
      </c>
      <c r="E19" s="7">
        <v>81.5</v>
      </c>
      <c r="F19" s="7">
        <v>83</v>
      </c>
      <c r="G19" s="7"/>
      <c r="H19" s="7">
        <v>82.1</v>
      </c>
      <c r="I19" s="7">
        <v>86.12</v>
      </c>
      <c r="J19" s="11">
        <f t="shared" si="0"/>
        <v>79.0386666666667</v>
      </c>
    </row>
    <row r="20" s="2" customFormat="1" ht="32" customHeight="1" spans="1:10">
      <c r="A20" s="7">
        <v>17</v>
      </c>
      <c r="B20" s="7" t="str">
        <f>"070005"</f>
        <v>070005</v>
      </c>
      <c r="C20" s="7" t="s">
        <v>12</v>
      </c>
      <c r="D20" s="7" t="str">
        <f>"512419223"</f>
        <v>512419223</v>
      </c>
      <c r="E20" s="7">
        <v>82</v>
      </c>
      <c r="F20" s="7">
        <v>88.5</v>
      </c>
      <c r="G20" s="7"/>
      <c r="H20" s="7">
        <v>84.6</v>
      </c>
      <c r="I20" s="7">
        <v>81.76</v>
      </c>
      <c r="J20" s="11">
        <f t="shared" si="0"/>
        <v>77.256</v>
      </c>
    </row>
    <row r="21" s="2" customFormat="1" ht="32" customHeight="1" spans="1:10">
      <c r="A21" s="7">
        <v>18</v>
      </c>
      <c r="B21" s="7" t="str">
        <f>"070005"</f>
        <v>070005</v>
      </c>
      <c r="C21" s="7" t="s">
        <v>12</v>
      </c>
      <c r="D21" s="7" t="str">
        <f>"512419219"</f>
        <v>512419219</v>
      </c>
      <c r="E21" s="7">
        <v>80.5</v>
      </c>
      <c r="F21" s="7">
        <v>82</v>
      </c>
      <c r="G21" s="7"/>
      <c r="H21" s="7">
        <v>81.1</v>
      </c>
      <c r="I21" s="7">
        <v>81.48</v>
      </c>
      <c r="J21" s="11">
        <f t="shared" si="0"/>
        <v>75.9213333333333</v>
      </c>
    </row>
    <row r="22" s="2" customFormat="1" ht="32" customHeight="1" spans="1:10">
      <c r="A22" s="7">
        <v>19</v>
      </c>
      <c r="B22" s="7" t="str">
        <f>"070005"</f>
        <v>070005</v>
      </c>
      <c r="C22" s="7" t="s">
        <v>12</v>
      </c>
      <c r="D22" s="7" t="str">
        <f>"512419230"</f>
        <v>512419230</v>
      </c>
      <c r="E22" s="7">
        <v>85</v>
      </c>
      <c r="F22" s="7">
        <v>78</v>
      </c>
      <c r="G22" s="7"/>
      <c r="H22" s="7">
        <v>82.2</v>
      </c>
      <c r="I22" s="7">
        <v>80.76</v>
      </c>
      <c r="J22" s="11">
        <f t="shared" si="0"/>
        <v>75.856</v>
      </c>
    </row>
    <row r="23" s="2" customFormat="1" ht="32" customHeight="1" spans="1:10">
      <c r="A23" s="7">
        <v>20</v>
      </c>
      <c r="B23" s="7" t="str">
        <f t="shared" ref="B23:B28" si="2">"070006"</f>
        <v>070006</v>
      </c>
      <c r="C23" s="7" t="s">
        <v>16</v>
      </c>
      <c r="D23" s="7" t="str">
        <f>"512524526"</f>
        <v>512524526</v>
      </c>
      <c r="E23" s="7">
        <v>95</v>
      </c>
      <c r="F23" s="7">
        <v>91.5</v>
      </c>
      <c r="G23" s="7"/>
      <c r="H23" s="7">
        <v>93.6</v>
      </c>
      <c r="I23" s="7">
        <v>84.36</v>
      </c>
      <c r="J23" s="11">
        <f t="shared" si="0"/>
        <v>81.816</v>
      </c>
    </row>
    <row r="24" s="2" customFormat="1" ht="32" customHeight="1" spans="1:10">
      <c r="A24" s="7">
        <v>21</v>
      </c>
      <c r="B24" s="7" t="str">
        <f t="shared" si="2"/>
        <v>070006</v>
      </c>
      <c r="C24" s="7" t="s">
        <v>16</v>
      </c>
      <c r="D24" s="7" t="str">
        <f>"512524530"</f>
        <v>512524530</v>
      </c>
      <c r="E24" s="7">
        <v>82</v>
      </c>
      <c r="F24" s="7">
        <v>77.5</v>
      </c>
      <c r="G24" s="7"/>
      <c r="H24" s="7">
        <v>80.2</v>
      </c>
      <c r="I24" s="7">
        <v>88.34</v>
      </c>
      <c r="J24" s="11">
        <f t="shared" si="0"/>
        <v>79.7373333333333</v>
      </c>
    </row>
    <row r="25" s="2" customFormat="1" ht="32" customHeight="1" spans="1:10">
      <c r="A25" s="7">
        <v>22</v>
      </c>
      <c r="B25" s="7" t="str">
        <f t="shared" si="2"/>
        <v>070006</v>
      </c>
      <c r="C25" s="7" t="s">
        <v>16</v>
      </c>
      <c r="D25" s="7" t="str">
        <f>"512524522"</f>
        <v>512524522</v>
      </c>
      <c r="E25" s="7">
        <v>87</v>
      </c>
      <c r="F25" s="7">
        <v>75.5</v>
      </c>
      <c r="G25" s="7"/>
      <c r="H25" s="7">
        <v>82.4</v>
      </c>
      <c r="I25" s="7">
        <v>85.72</v>
      </c>
      <c r="J25" s="11">
        <f t="shared" si="0"/>
        <v>78.8986666666667</v>
      </c>
    </row>
    <row r="26" s="2" customFormat="1" ht="32" customHeight="1" spans="1:10">
      <c r="A26" s="7">
        <v>23</v>
      </c>
      <c r="B26" s="7" t="str">
        <f t="shared" si="2"/>
        <v>070006</v>
      </c>
      <c r="C26" s="7" t="s">
        <v>16</v>
      </c>
      <c r="D26" s="7" t="str">
        <f>"512524604"</f>
        <v>512524604</v>
      </c>
      <c r="E26" s="7">
        <v>86</v>
      </c>
      <c r="F26" s="7">
        <v>77</v>
      </c>
      <c r="G26" s="7"/>
      <c r="H26" s="7">
        <v>82.4</v>
      </c>
      <c r="I26" s="7">
        <v>83.82</v>
      </c>
      <c r="J26" s="11">
        <f t="shared" si="0"/>
        <v>77.7586666666667</v>
      </c>
    </row>
    <row r="27" s="2" customFormat="1" ht="32" customHeight="1" spans="1:10">
      <c r="A27" s="7">
        <v>24</v>
      </c>
      <c r="B27" s="7" t="str">
        <f t="shared" si="2"/>
        <v>070006</v>
      </c>
      <c r="C27" s="7" t="s">
        <v>16</v>
      </c>
      <c r="D27" s="7" t="str">
        <f>"512524529"</f>
        <v>512524529</v>
      </c>
      <c r="E27" s="7">
        <v>91.5</v>
      </c>
      <c r="F27" s="7">
        <v>73</v>
      </c>
      <c r="G27" s="7"/>
      <c r="H27" s="7">
        <v>84.1</v>
      </c>
      <c r="I27" s="7">
        <v>80.3</v>
      </c>
      <c r="J27" s="11">
        <f t="shared" si="0"/>
        <v>76.2133333333333</v>
      </c>
    </row>
    <row r="28" s="2" customFormat="1" ht="32" customHeight="1" spans="1:10">
      <c r="A28" s="7">
        <v>25</v>
      </c>
      <c r="B28" s="7" t="str">
        <f t="shared" si="2"/>
        <v>070006</v>
      </c>
      <c r="C28" s="7" t="s">
        <v>16</v>
      </c>
      <c r="D28" s="7" t="str">
        <f>"512524607"</f>
        <v>512524607</v>
      </c>
      <c r="E28" s="7">
        <v>77</v>
      </c>
      <c r="F28" s="7">
        <v>75</v>
      </c>
      <c r="G28" s="7"/>
      <c r="H28" s="7">
        <v>76.2</v>
      </c>
      <c r="I28" s="7">
        <v>81.42</v>
      </c>
      <c r="J28" s="11">
        <f t="shared" si="0"/>
        <v>74.252</v>
      </c>
    </row>
    <row r="29" s="2" customFormat="1" ht="32" customHeight="1" spans="1:10">
      <c r="A29" s="7">
        <v>26</v>
      </c>
      <c r="B29" s="7" t="str">
        <f>"070007"</f>
        <v>070007</v>
      </c>
      <c r="C29" s="7" t="s">
        <v>17</v>
      </c>
      <c r="D29" s="7" t="str">
        <f>"512629615"</f>
        <v>512629615</v>
      </c>
      <c r="E29" s="7">
        <v>95.5</v>
      </c>
      <c r="F29" s="7">
        <v>83.5</v>
      </c>
      <c r="G29" s="7"/>
      <c r="H29" s="7">
        <v>90.7</v>
      </c>
      <c r="I29" s="7" t="s">
        <v>13</v>
      </c>
      <c r="J29" s="11" t="e">
        <f t="shared" si="0"/>
        <v>#VALUE!</v>
      </c>
    </row>
    <row r="30" s="2" customFormat="1" ht="32" customHeight="1" spans="1:10">
      <c r="A30" s="7">
        <v>27</v>
      </c>
      <c r="B30" s="7" t="str">
        <f>"070007"</f>
        <v>070007</v>
      </c>
      <c r="C30" s="7" t="s">
        <v>17</v>
      </c>
      <c r="D30" s="7" t="str">
        <f>"512629614"</f>
        <v>512629614</v>
      </c>
      <c r="E30" s="7">
        <v>102.5</v>
      </c>
      <c r="F30" s="7">
        <v>82</v>
      </c>
      <c r="G30" s="7"/>
      <c r="H30" s="7">
        <v>94.3</v>
      </c>
      <c r="I30" s="7">
        <v>87.22</v>
      </c>
      <c r="J30" s="11">
        <f t="shared" si="0"/>
        <v>83.7653333333333</v>
      </c>
    </row>
    <row r="31" s="2" customFormat="1" ht="32" customHeight="1" spans="1:10">
      <c r="A31" s="7">
        <v>28</v>
      </c>
      <c r="B31" s="7" t="str">
        <f t="shared" ref="B29:B34" si="3">"070007"</f>
        <v>070007</v>
      </c>
      <c r="C31" s="7" t="s">
        <v>17</v>
      </c>
      <c r="D31" s="7" t="str">
        <f>"512629609"</f>
        <v>512629609</v>
      </c>
      <c r="E31" s="7">
        <v>96.5</v>
      </c>
      <c r="F31" s="7">
        <v>88.5</v>
      </c>
      <c r="G31" s="7"/>
      <c r="H31" s="7">
        <v>93.3</v>
      </c>
      <c r="I31" s="7">
        <v>86.78</v>
      </c>
      <c r="J31" s="11">
        <f t="shared" si="0"/>
        <v>83.168</v>
      </c>
    </row>
    <row r="32" s="2" customFormat="1" ht="32" customHeight="1" spans="1:10">
      <c r="A32" s="7">
        <v>29</v>
      </c>
      <c r="B32" s="7" t="str">
        <f t="shared" si="3"/>
        <v>070007</v>
      </c>
      <c r="C32" s="7" t="s">
        <v>17</v>
      </c>
      <c r="D32" s="7" t="str">
        <f>"512629616"</f>
        <v>512629616</v>
      </c>
      <c r="E32" s="7">
        <v>101.5</v>
      </c>
      <c r="F32" s="7">
        <v>79.5</v>
      </c>
      <c r="G32" s="7"/>
      <c r="H32" s="7">
        <v>92.7</v>
      </c>
      <c r="I32" s="7">
        <v>86.82</v>
      </c>
      <c r="J32" s="11">
        <f t="shared" si="0"/>
        <v>82.992</v>
      </c>
    </row>
    <row r="33" s="2" customFormat="1" ht="32" customHeight="1" spans="1:10">
      <c r="A33" s="7">
        <v>30</v>
      </c>
      <c r="B33" s="7" t="str">
        <f t="shared" si="3"/>
        <v>070007</v>
      </c>
      <c r="C33" s="7" t="s">
        <v>17</v>
      </c>
      <c r="D33" s="7" t="str">
        <f>"512629702"</f>
        <v>512629702</v>
      </c>
      <c r="E33" s="7">
        <v>94</v>
      </c>
      <c r="F33" s="7">
        <v>92.5</v>
      </c>
      <c r="G33" s="7"/>
      <c r="H33" s="7">
        <v>93.4</v>
      </c>
      <c r="I33" s="7">
        <v>82.6</v>
      </c>
      <c r="J33" s="11">
        <f t="shared" si="0"/>
        <v>80.6933333333333</v>
      </c>
    </row>
    <row r="34" s="2" customFormat="1" ht="32" customHeight="1" spans="1:10">
      <c r="A34" s="7">
        <v>31</v>
      </c>
      <c r="B34" s="7" t="str">
        <f t="shared" si="3"/>
        <v>070007</v>
      </c>
      <c r="C34" s="7" t="s">
        <v>17</v>
      </c>
      <c r="D34" s="7" t="str">
        <f>"512629629"</f>
        <v>512629629</v>
      </c>
      <c r="E34" s="7">
        <v>100.5</v>
      </c>
      <c r="F34" s="7">
        <v>72.5</v>
      </c>
      <c r="G34" s="7"/>
      <c r="H34" s="7">
        <v>89.3</v>
      </c>
      <c r="I34" s="7">
        <v>77.8</v>
      </c>
      <c r="J34" s="11">
        <f t="shared" si="0"/>
        <v>76.4466666666667</v>
      </c>
    </row>
    <row r="35" s="2" customFormat="1" ht="32" customHeight="1" spans="1:10">
      <c r="A35" s="7">
        <v>32</v>
      </c>
      <c r="B35" s="7" t="str">
        <f>"070008"</f>
        <v>070008</v>
      </c>
      <c r="C35" s="7" t="s">
        <v>18</v>
      </c>
      <c r="D35" s="7" t="str">
        <f>"512732725"</f>
        <v>512732725</v>
      </c>
      <c r="E35" s="7">
        <v>85</v>
      </c>
      <c r="F35" s="7">
        <v>69.5</v>
      </c>
      <c r="G35" s="7"/>
      <c r="H35" s="7">
        <v>78.8</v>
      </c>
      <c r="I35" s="7" t="s">
        <v>13</v>
      </c>
      <c r="J35" s="11" t="e">
        <f t="shared" si="0"/>
        <v>#VALUE!</v>
      </c>
    </row>
    <row r="36" s="2" customFormat="1" ht="32" customHeight="1" spans="1:10">
      <c r="A36" s="7">
        <v>33</v>
      </c>
      <c r="B36" s="7" t="str">
        <f>"070008"</f>
        <v>070008</v>
      </c>
      <c r="C36" s="7" t="s">
        <v>18</v>
      </c>
      <c r="D36" s="7" t="str">
        <f>"512732730"</f>
        <v>512732730</v>
      </c>
      <c r="E36" s="7">
        <v>90.5</v>
      </c>
      <c r="F36" s="7">
        <v>86.5</v>
      </c>
      <c r="G36" s="7"/>
      <c r="H36" s="7">
        <v>88.9</v>
      </c>
      <c r="I36" s="7">
        <v>76.88</v>
      </c>
      <c r="J36" s="11">
        <f t="shared" si="0"/>
        <v>75.7613333333333</v>
      </c>
    </row>
    <row r="37" s="2" customFormat="1" ht="32" customHeight="1" spans="1:10">
      <c r="A37" s="7">
        <v>34</v>
      </c>
      <c r="B37" s="7" t="str">
        <f>"070008"</f>
        <v>070008</v>
      </c>
      <c r="C37" s="7" t="s">
        <v>18</v>
      </c>
      <c r="D37" s="7" t="str">
        <f>"512732727"</f>
        <v>512732727</v>
      </c>
      <c r="E37" s="7">
        <v>75</v>
      </c>
      <c r="F37" s="7">
        <v>84</v>
      </c>
      <c r="G37" s="7"/>
      <c r="H37" s="7">
        <v>78.6</v>
      </c>
      <c r="I37" s="7">
        <v>80.12</v>
      </c>
      <c r="J37" s="11">
        <f t="shared" ref="J37:J57" si="4">H37/1.2*0.4+I37*0.6</f>
        <v>74.272</v>
      </c>
    </row>
    <row r="38" s="2" customFormat="1" ht="32" customHeight="1" spans="1:10">
      <c r="A38" s="7">
        <v>35</v>
      </c>
      <c r="B38" s="7" t="str">
        <f>"070009"</f>
        <v>070009</v>
      </c>
      <c r="C38" s="7" t="s">
        <v>14</v>
      </c>
      <c r="D38" s="7" t="str">
        <f>"512421514"</f>
        <v>512421514</v>
      </c>
      <c r="E38" s="7">
        <v>79.5</v>
      </c>
      <c r="F38" s="7">
        <v>72.5</v>
      </c>
      <c r="G38" s="7"/>
      <c r="H38" s="7">
        <v>76.7</v>
      </c>
      <c r="I38" s="7">
        <v>82.57</v>
      </c>
      <c r="J38" s="11">
        <f t="shared" si="4"/>
        <v>75.1086666666667</v>
      </c>
    </row>
    <row r="39" s="2" customFormat="1" ht="32" customHeight="1" spans="1:10">
      <c r="A39" s="7">
        <v>36</v>
      </c>
      <c r="B39" s="7" t="str">
        <f>"070009"</f>
        <v>070009</v>
      </c>
      <c r="C39" s="7" t="s">
        <v>14</v>
      </c>
      <c r="D39" s="7" t="str">
        <f>"512421513"</f>
        <v>512421513</v>
      </c>
      <c r="E39" s="7">
        <v>81.5</v>
      </c>
      <c r="F39" s="7">
        <v>68.5</v>
      </c>
      <c r="G39" s="7"/>
      <c r="H39" s="7">
        <v>76.3</v>
      </c>
      <c r="I39" s="7">
        <v>76.66</v>
      </c>
      <c r="J39" s="11">
        <f t="shared" si="4"/>
        <v>71.4293333333333</v>
      </c>
    </row>
    <row r="40" s="2" customFormat="1" ht="32" customHeight="1" spans="1:10">
      <c r="A40" s="7">
        <v>37</v>
      </c>
      <c r="B40" s="7" t="str">
        <f>"070010"</f>
        <v>070010</v>
      </c>
      <c r="C40" s="7" t="s">
        <v>19</v>
      </c>
      <c r="D40" s="7" t="str">
        <f>"512420704"</f>
        <v>512420704</v>
      </c>
      <c r="E40" s="7">
        <v>76.5</v>
      </c>
      <c r="F40" s="7">
        <v>80.5</v>
      </c>
      <c r="G40" s="7"/>
      <c r="H40" s="7">
        <v>78.1</v>
      </c>
      <c r="I40" s="7" t="s">
        <v>20</v>
      </c>
      <c r="J40" s="11" t="e">
        <f t="shared" si="4"/>
        <v>#VALUE!</v>
      </c>
    </row>
    <row r="41" s="2" customFormat="1" ht="32" customHeight="1" spans="1:10">
      <c r="A41" s="7">
        <v>38</v>
      </c>
      <c r="B41" s="7" t="str">
        <f t="shared" ref="B40:B45" si="5">"070010"</f>
        <v>070010</v>
      </c>
      <c r="C41" s="7" t="s">
        <v>19</v>
      </c>
      <c r="D41" s="7" t="str">
        <f>"512420712"</f>
        <v>512420712</v>
      </c>
      <c r="E41" s="7">
        <v>95.5</v>
      </c>
      <c r="F41" s="7">
        <v>80</v>
      </c>
      <c r="G41" s="7"/>
      <c r="H41" s="7">
        <v>89.3</v>
      </c>
      <c r="I41" s="7">
        <v>86.1</v>
      </c>
      <c r="J41" s="11">
        <f t="shared" si="4"/>
        <v>81.4266666666667</v>
      </c>
    </row>
    <row r="42" s="2" customFormat="1" ht="32" customHeight="1" spans="1:10">
      <c r="A42" s="7">
        <v>39</v>
      </c>
      <c r="B42" s="7" t="str">
        <f t="shared" si="5"/>
        <v>070010</v>
      </c>
      <c r="C42" s="7" t="s">
        <v>19</v>
      </c>
      <c r="D42" s="7" t="str">
        <f>"512420705"</f>
        <v>512420705</v>
      </c>
      <c r="E42" s="7">
        <v>98.5</v>
      </c>
      <c r="F42" s="7">
        <v>81</v>
      </c>
      <c r="G42" s="7"/>
      <c r="H42" s="7">
        <v>91.5</v>
      </c>
      <c r="I42" s="7">
        <v>83.4</v>
      </c>
      <c r="J42" s="11">
        <f t="shared" si="4"/>
        <v>80.54</v>
      </c>
    </row>
    <row r="43" s="2" customFormat="1" ht="32" customHeight="1" spans="1:10">
      <c r="A43" s="7">
        <v>40</v>
      </c>
      <c r="B43" s="7" t="str">
        <f t="shared" si="5"/>
        <v>070010</v>
      </c>
      <c r="C43" s="7" t="s">
        <v>19</v>
      </c>
      <c r="D43" s="7" t="str">
        <f>"512420713"</f>
        <v>512420713</v>
      </c>
      <c r="E43" s="7">
        <v>81</v>
      </c>
      <c r="F43" s="7">
        <v>79.5</v>
      </c>
      <c r="G43" s="7"/>
      <c r="H43" s="7">
        <v>80.4</v>
      </c>
      <c r="I43" s="7">
        <v>85.3</v>
      </c>
      <c r="J43" s="11">
        <f t="shared" si="4"/>
        <v>77.98</v>
      </c>
    </row>
    <row r="44" s="2" customFormat="1" ht="32" customHeight="1" spans="1:10">
      <c r="A44" s="7">
        <v>41</v>
      </c>
      <c r="B44" s="7" t="str">
        <f t="shared" si="5"/>
        <v>070010</v>
      </c>
      <c r="C44" s="7" t="s">
        <v>19</v>
      </c>
      <c r="D44" s="7" t="str">
        <f>"512420707"</f>
        <v>512420707</v>
      </c>
      <c r="E44" s="7">
        <v>83</v>
      </c>
      <c r="F44" s="7">
        <v>84.5</v>
      </c>
      <c r="G44" s="7"/>
      <c r="H44" s="7">
        <v>83.6</v>
      </c>
      <c r="I44" s="7">
        <v>79.7</v>
      </c>
      <c r="J44" s="11">
        <f t="shared" si="4"/>
        <v>75.6866666666667</v>
      </c>
    </row>
    <row r="45" s="2" customFormat="1" ht="32" customHeight="1" spans="1:10">
      <c r="A45" s="7">
        <v>42</v>
      </c>
      <c r="B45" s="7" t="str">
        <f t="shared" si="5"/>
        <v>070010</v>
      </c>
      <c r="C45" s="7" t="s">
        <v>19</v>
      </c>
      <c r="D45" s="7" t="str">
        <f>"512420706"</f>
        <v>512420706</v>
      </c>
      <c r="E45" s="7">
        <v>58.5</v>
      </c>
      <c r="F45" s="7">
        <v>72</v>
      </c>
      <c r="G45" s="7"/>
      <c r="H45" s="7">
        <v>63.9</v>
      </c>
      <c r="I45" s="7">
        <v>76.2</v>
      </c>
      <c r="J45" s="11">
        <f t="shared" si="4"/>
        <v>67.02</v>
      </c>
    </row>
    <row r="46" s="2" customFormat="1" ht="32" customHeight="1" spans="1:10">
      <c r="A46" s="7">
        <v>43</v>
      </c>
      <c r="B46" s="7" t="str">
        <f>"070011"</f>
        <v>070011</v>
      </c>
      <c r="C46" s="7" t="s">
        <v>21</v>
      </c>
      <c r="D46" s="7" t="str">
        <f>"512631114"</f>
        <v>512631114</v>
      </c>
      <c r="E46" s="7">
        <v>98</v>
      </c>
      <c r="F46" s="7">
        <v>81</v>
      </c>
      <c r="G46" s="7"/>
      <c r="H46" s="7">
        <v>91.2</v>
      </c>
      <c r="I46" s="7">
        <v>85.7</v>
      </c>
      <c r="J46" s="11">
        <f t="shared" si="4"/>
        <v>81.82</v>
      </c>
    </row>
    <row r="47" s="2" customFormat="1" ht="32" customHeight="1" spans="1:10">
      <c r="A47" s="7">
        <v>44</v>
      </c>
      <c r="B47" s="7" t="str">
        <f>"070011"</f>
        <v>070011</v>
      </c>
      <c r="C47" s="7" t="s">
        <v>21</v>
      </c>
      <c r="D47" s="7" t="str">
        <f>"512631202"</f>
        <v>512631202</v>
      </c>
      <c r="E47" s="7">
        <v>88.5</v>
      </c>
      <c r="F47" s="7">
        <v>85.5</v>
      </c>
      <c r="G47" s="7"/>
      <c r="H47" s="7">
        <v>87.3</v>
      </c>
      <c r="I47" s="7">
        <v>83.9</v>
      </c>
      <c r="J47" s="11">
        <f t="shared" si="4"/>
        <v>79.44</v>
      </c>
    </row>
    <row r="48" s="2" customFormat="1" ht="32" customHeight="1" spans="1:10">
      <c r="A48" s="7">
        <v>45</v>
      </c>
      <c r="B48" s="7" t="str">
        <f>"070011"</f>
        <v>070011</v>
      </c>
      <c r="C48" s="7" t="s">
        <v>21</v>
      </c>
      <c r="D48" s="7" t="str">
        <f>"512631118"</f>
        <v>512631118</v>
      </c>
      <c r="E48" s="7">
        <v>91</v>
      </c>
      <c r="F48" s="7">
        <v>68.5</v>
      </c>
      <c r="G48" s="7"/>
      <c r="H48" s="7">
        <v>82</v>
      </c>
      <c r="I48" s="7">
        <v>79.8</v>
      </c>
      <c r="J48" s="11">
        <f t="shared" si="4"/>
        <v>75.2133333333333</v>
      </c>
    </row>
    <row r="49" s="2" customFormat="1" ht="32" customHeight="1" spans="1:10">
      <c r="A49" s="7">
        <v>46</v>
      </c>
      <c r="B49" s="7" t="str">
        <f t="shared" ref="B49:B54" si="6">"070012"</f>
        <v>070012</v>
      </c>
      <c r="C49" s="7" t="s">
        <v>22</v>
      </c>
      <c r="D49" s="7" t="str">
        <f>"512731811"</f>
        <v>512731811</v>
      </c>
      <c r="E49" s="7">
        <v>107.5</v>
      </c>
      <c r="F49" s="7">
        <v>93.5</v>
      </c>
      <c r="G49" s="7"/>
      <c r="H49" s="7">
        <v>101.9</v>
      </c>
      <c r="I49" s="7">
        <v>88.16</v>
      </c>
      <c r="J49" s="11">
        <f t="shared" si="4"/>
        <v>86.8626666666667</v>
      </c>
    </row>
    <row r="50" s="2" customFormat="1" ht="32" customHeight="1" spans="1:10">
      <c r="A50" s="7">
        <v>47</v>
      </c>
      <c r="B50" s="7" t="str">
        <f t="shared" si="6"/>
        <v>070012</v>
      </c>
      <c r="C50" s="7" t="s">
        <v>22</v>
      </c>
      <c r="D50" s="7" t="str">
        <f>"512731904"</f>
        <v>512731904</v>
      </c>
      <c r="E50" s="7">
        <v>102.5</v>
      </c>
      <c r="F50" s="7">
        <v>92</v>
      </c>
      <c r="G50" s="7"/>
      <c r="H50" s="7">
        <v>98.3</v>
      </c>
      <c r="I50" s="7">
        <v>81.9</v>
      </c>
      <c r="J50" s="11">
        <f t="shared" si="4"/>
        <v>81.9066666666667</v>
      </c>
    </row>
    <row r="51" s="2" customFormat="1" ht="32" customHeight="1" spans="1:10">
      <c r="A51" s="7">
        <v>48</v>
      </c>
      <c r="B51" s="7" t="str">
        <f t="shared" si="6"/>
        <v>070012</v>
      </c>
      <c r="C51" s="7" t="s">
        <v>22</v>
      </c>
      <c r="D51" s="7" t="str">
        <f>"512731820"</f>
        <v>512731820</v>
      </c>
      <c r="E51" s="7">
        <v>96</v>
      </c>
      <c r="F51" s="7">
        <v>72.5</v>
      </c>
      <c r="G51" s="7"/>
      <c r="H51" s="7">
        <v>86.6</v>
      </c>
      <c r="I51" s="7">
        <v>83.6</v>
      </c>
      <c r="J51" s="11">
        <f t="shared" si="4"/>
        <v>79.0266666666667</v>
      </c>
    </row>
    <row r="52" s="2" customFormat="1" ht="32" customHeight="1" spans="1:10">
      <c r="A52" s="7">
        <v>49</v>
      </c>
      <c r="B52" s="7" t="str">
        <f t="shared" si="6"/>
        <v>070012</v>
      </c>
      <c r="C52" s="7" t="s">
        <v>22</v>
      </c>
      <c r="D52" s="7" t="str">
        <f>"512731817"</f>
        <v>512731817</v>
      </c>
      <c r="E52" s="7">
        <v>84</v>
      </c>
      <c r="F52" s="7">
        <v>89</v>
      </c>
      <c r="G52" s="7"/>
      <c r="H52" s="7">
        <v>86</v>
      </c>
      <c r="I52" s="7">
        <v>83.8</v>
      </c>
      <c r="J52" s="11">
        <f t="shared" si="4"/>
        <v>78.9466666666667</v>
      </c>
    </row>
    <row r="53" s="2" customFormat="1" ht="32" customHeight="1" spans="1:10">
      <c r="A53" s="7">
        <v>50</v>
      </c>
      <c r="B53" s="7" t="str">
        <f t="shared" si="6"/>
        <v>070012</v>
      </c>
      <c r="C53" s="7" t="s">
        <v>22</v>
      </c>
      <c r="D53" s="7" t="str">
        <f>"512731809"</f>
        <v>512731809</v>
      </c>
      <c r="E53" s="7">
        <v>104.5</v>
      </c>
      <c r="F53" s="7">
        <v>66.5</v>
      </c>
      <c r="G53" s="7"/>
      <c r="H53" s="7">
        <v>89.3</v>
      </c>
      <c r="I53" s="7">
        <v>81.2</v>
      </c>
      <c r="J53" s="11">
        <f t="shared" si="4"/>
        <v>78.4866666666667</v>
      </c>
    </row>
    <row r="54" s="2" customFormat="1" ht="32" customHeight="1" spans="1:10">
      <c r="A54" s="7">
        <v>51</v>
      </c>
      <c r="B54" s="7" t="str">
        <f t="shared" si="6"/>
        <v>070012</v>
      </c>
      <c r="C54" s="7" t="s">
        <v>22</v>
      </c>
      <c r="D54" s="7" t="str">
        <f>"512731830"</f>
        <v>512731830</v>
      </c>
      <c r="E54" s="7">
        <v>94.5</v>
      </c>
      <c r="F54" s="7">
        <v>85.5</v>
      </c>
      <c r="G54" s="7"/>
      <c r="H54" s="7">
        <v>90.9</v>
      </c>
      <c r="I54" s="7">
        <v>80</v>
      </c>
      <c r="J54" s="11">
        <f t="shared" si="4"/>
        <v>78.3</v>
      </c>
    </row>
    <row r="55" s="2" customFormat="1" ht="32" customHeight="1" spans="1:10">
      <c r="A55" s="7">
        <v>52</v>
      </c>
      <c r="B55" s="7" t="str">
        <f>"070013"</f>
        <v>070013</v>
      </c>
      <c r="C55" s="7" t="s">
        <v>15</v>
      </c>
      <c r="D55" s="7" t="str">
        <f>"512733030"</f>
        <v>512733030</v>
      </c>
      <c r="E55" s="7">
        <v>86</v>
      </c>
      <c r="F55" s="7">
        <v>93</v>
      </c>
      <c r="G55" s="7"/>
      <c r="H55" s="7">
        <v>88.8</v>
      </c>
      <c r="I55" s="7">
        <v>84.21</v>
      </c>
      <c r="J55" s="11">
        <f t="shared" si="4"/>
        <v>80.126</v>
      </c>
    </row>
    <row r="56" s="2" customFormat="1" ht="32" customHeight="1" spans="1:10">
      <c r="A56" s="7">
        <v>53</v>
      </c>
      <c r="B56" s="7" t="str">
        <f>"070013"</f>
        <v>070013</v>
      </c>
      <c r="C56" s="7" t="s">
        <v>15</v>
      </c>
      <c r="D56" s="7" t="str">
        <f>"512733102"</f>
        <v>512733102</v>
      </c>
      <c r="E56" s="7">
        <v>90</v>
      </c>
      <c r="F56" s="7">
        <v>77.5</v>
      </c>
      <c r="G56" s="7"/>
      <c r="H56" s="7">
        <v>85</v>
      </c>
      <c r="I56" s="7">
        <v>83.73</v>
      </c>
      <c r="J56" s="11">
        <f t="shared" si="4"/>
        <v>78.5713333333333</v>
      </c>
    </row>
    <row r="57" s="2" customFormat="1" ht="32" customHeight="1" spans="1:10">
      <c r="A57" s="7">
        <v>54</v>
      </c>
      <c r="B57" s="7" t="str">
        <f>"070013"</f>
        <v>070013</v>
      </c>
      <c r="C57" s="7" t="s">
        <v>15</v>
      </c>
      <c r="D57" s="7" t="str">
        <f>"512733027"</f>
        <v>512733027</v>
      </c>
      <c r="E57" s="7">
        <v>89.5</v>
      </c>
      <c r="F57" s="7">
        <v>74</v>
      </c>
      <c r="G57" s="7"/>
      <c r="H57" s="7">
        <v>83.3</v>
      </c>
      <c r="I57" s="7">
        <v>82.08</v>
      </c>
      <c r="J57" s="11">
        <f t="shared" si="4"/>
        <v>77.0146666666667</v>
      </c>
    </row>
  </sheetData>
  <autoFilter ref="A3:J57">
    <sortState ref="A3:J57">
      <sortCondition ref="B3:B56"/>
      <sortCondition ref="J3:J56" descending="1"/>
      <sortCondition ref="I3:I56" descending="1"/>
      <sortCondition ref="E3:E56" descending="1"/>
    </sortState>
    <extLst/>
  </autoFilter>
  <sortState ref="B3:BC227">
    <sortCondition ref="B3:B227"/>
    <sortCondition ref="H3:H227" descending="1"/>
    <sortCondition ref="E3:E227" descending="1"/>
  </sortState>
  <mergeCells count="1">
    <mergeCell ref="A2:J2"/>
  </mergeCells>
  <pageMargins left="0.708333333333333" right="0.74791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生来彷徨</cp:lastModifiedBy>
  <dcterms:created xsi:type="dcterms:W3CDTF">2025-04-15T07:36:00Z</dcterms:created>
  <dcterms:modified xsi:type="dcterms:W3CDTF">2025-06-28T06:11:22Z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4D3AEF9BF84C4176A770D6A56EC5B418_11</vt:lpwstr>
  </property>
  <property fmtid="{D5CDD505-2E9C-101B-9397-08002B2CF9AE}" pid="3" name="KSOProductBuildVer">
    <vt:lpwstr>2052-12.1.0.16250</vt:lpwstr>
  </property>
</Properties>
</file>