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Sheet1!$B$3:$H$228</definedName>
  </definedNames>
  <calcPr calcId="144525"/>
</workbook>
</file>

<file path=xl/sharedStrings.xml><?xml version="1.0" encoding="utf-8"?>
<sst xmlns="http://schemas.openxmlformats.org/spreadsheetml/2006/main" count="235" uniqueCount="19">
  <si>
    <t>附件</t>
  </si>
  <si>
    <t>2025年度阜南县普通高中新任教师公开招聘笔试成绩</t>
  </si>
  <si>
    <t>序号</t>
  </si>
  <si>
    <t>岗位代码</t>
  </si>
  <si>
    <t>岗位名称</t>
  </si>
  <si>
    <t>准考证号</t>
  </si>
  <si>
    <t>学科专业知识成绩</t>
  </si>
  <si>
    <t>教育综合知识成绩</t>
  </si>
  <si>
    <t>加分</t>
  </si>
  <si>
    <t>总分</t>
  </si>
  <si>
    <t>高中语文</t>
  </si>
  <si>
    <t>高中思想政治</t>
  </si>
  <si>
    <t>高中地理</t>
  </si>
  <si>
    <t>高中数学</t>
  </si>
  <si>
    <t>高中英语</t>
  </si>
  <si>
    <t>高中历史</t>
  </si>
  <si>
    <t>高中物理</t>
  </si>
  <si>
    <t>高中化学</t>
  </si>
  <si>
    <t>高中生物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</si>
</sst>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"/>
  <sheetViews>
    <sheetView tabSelected="1" topLeftCell="A206" workbookViewId="0">
      <selection activeCell="O217" sqref="O217"/>
    </sheetView>
  </sheetViews>
  <sheetFormatPr defaultColWidth="9" defaultRowHeight="13.5" outlineLevelCol="7"/>
  <cols>
    <col min="1" max="1" width="6.5" style="2" customWidth="1"/>
    <col min="2" max="2" width="9" style="2"/>
    <col min="3" max="3" width="14.75" style="2" customWidth="1"/>
    <col min="4" max="4" width="11.875" style="2" customWidth="1"/>
    <col min="5" max="5" width="11.25" style="2" customWidth="1"/>
    <col min="6" max="6" width="13.625" style="2" customWidth="1"/>
    <col min="7" max="7" width="9.375" style="2" customWidth="1"/>
    <col min="8" max="8" width="9" style="2"/>
    <col min="9" max="16384" width="9" style="1"/>
  </cols>
  <sheetData>
    <row r="1" ht="21" customHeight="1" spans="1:1">
      <c r="A1" s="3" t="s">
        <v>0</v>
      </c>
    </row>
    <row r="2" ht="3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6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1" customFormat="1" ht="21" customHeight="1" spans="1:8">
      <c r="A4" s="5">
        <v>1</v>
      </c>
      <c r="B4" s="5" t="str">
        <f t="shared" ref="B4:B39" si="0">"070001"</f>
        <v>070001</v>
      </c>
      <c r="C4" s="5" t="s">
        <v>10</v>
      </c>
      <c r="D4" s="5" t="str">
        <f>"512419216"</f>
        <v>512419216</v>
      </c>
      <c r="E4" s="5">
        <v>81.5</v>
      </c>
      <c r="F4" s="5">
        <v>82</v>
      </c>
      <c r="G4" s="5"/>
      <c r="H4" s="5">
        <v>81.7</v>
      </c>
    </row>
    <row r="5" s="1" customFormat="1" ht="21" customHeight="1" spans="1:8">
      <c r="A5" s="5">
        <v>2</v>
      </c>
      <c r="B5" s="5" t="str">
        <f t="shared" si="0"/>
        <v>070001</v>
      </c>
      <c r="C5" s="5" t="s">
        <v>10</v>
      </c>
      <c r="D5" s="5" t="str">
        <f>"512419116"</f>
        <v>512419116</v>
      </c>
      <c r="E5" s="5">
        <v>75</v>
      </c>
      <c r="F5" s="5">
        <v>91.5</v>
      </c>
      <c r="G5" s="5"/>
      <c r="H5" s="5">
        <v>81.6</v>
      </c>
    </row>
    <row r="6" s="1" customFormat="1" ht="21" customHeight="1" spans="1:8">
      <c r="A6" s="5">
        <v>3</v>
      </c>
      <c r="B6" s="5" t="str">
        <f t="shared" si="0"/>
        <v>070001</v>
      </c>
      <c r="C6" s="5" t="s">
        <v>10</v>
      </c>
      <c r="D6" s="5" t="str">
        <f>"512419130"</f>
        <v>512419130</v>
      </c>
      <c r="E6" s="5">
        <v>85</v>
      </c>
      <c r="F6" s="5">
        <v>76</v>
      </c>
      <c r="G6" s="5"/>
      <c r="H6" s="5">
        <v>81.4</v>
      </c>
    </row>
    <row r="7" s="1" customFormat="1" ht="21" customHeight="1" spans="1:8">
      <c r="A7" s="5">
        <v>4</v>
      </c>
      <c r="B7" s="5" t="str">
        <f t="shared" si="0"/>
        <v>070001</v>
      </c>
      <c r="C7" s="5" t="s">
        <v>10</v>
      </c>
      <c r="D7" s="5" t="str">
        <f>"512419128"</f>
        <v>512419128</v>
      </c>
      <c r="E7" s="5">
        <v>80</v>
      </c>
      <c r="F7" s="5">
        <v>83.5</v>
      </c>
      <c r="G7" s="5"/>
      <c r="H7" s="5">
        <v>81.4</v>
      </c>
    </row>
    <row r="8" s="1" customFormat="1" ht="21" customHeight="1" spans="1:8">
      <c r="A8" s="5">
        <v>5</v>
      </c>
      <c r="B8" s="5" t="str">
        <f t="shared" si="0"/>
        <v>070001</v>
      </c>
      <c r="C8" s="5" t="s">
        <v>10</v>
      </c>
      <c r="D8" s="5" t="str">
        <f>"512419114"</f>
        <v>512419114</v>
      </c>
      <c r="E8" s="5">
        <v>81.5</v>
      </c>
      <c r="F8" s="5">
        <v>79.5</v>
      </c>
      <c r="G8" s="5"/>
      <c r="H8" s="5">
        <v>80.7</v>
      </c>
    </row>
    <row r="9" s="1" customFormat="1" ht="21" customHeight="1" spans="1:8">
      <c r="A9" s="5">
        <v>6</v>
      </c>
      <c r="B9" s="5" t="str">
        <f t="shared" si="0"/>
        <v>070001</v>
      </c>
      <c r="C9" s="5" t="s">
        <v>10</v>
      </c>
      <c r="D9" s="5" t="str">
        <f>"512419214"</f>
        <v>512419214</v>
      </c>
      <c r="E9" s="5">
        <v>77.5</v>
      </c>
      <c r="F9" s="5">
        <v>83.5</v>
      </c>
      <c r="G9" s="5"/>
      <c r="H9" s="5">
        <v>79.9</v>
      </c>
    </row>
    <row r="10" s="1" customFormat="1" ht="21" customHeight="1" spans="1:8">
      <c r="A10" s="5">
        <v>7</v>
      </c>
      <c r="B10" s="5" t="str">
        <f t="shared" si="0"/>
        <v>070001</v>
      </c>
      <c r="C10" s="5" t="s">
        <v>10</v>
      </c>
      <c r="D10" s="5" t="str">
        <f>"512419125"</f>
        <v>512419125</v>
      </c>
      <c r="E10" s="5">
        <v>82</v>
      </c>
      <c r="F10" s="5">
        <v>72.5</v>
      </c>
      <c r="G10" s="5"/>
      <c r="H10" s="5">
        <v>78.2</v>
      </c>
    </row>
    <row r="11" s="1" customFormat="1" ht="21" customHeight="1" spans="1:8">
      <c r="A11" s="5">
        <v>8</v>
      </c>
      <c r="B11" s="5" t="str">
        <f t="shared" si="0"/>
        <v>070001</v>
      </c>
      <c r="C11" s="5" t="s">
        <v>10</v>
      </c>
      <c r="D11" s="5" t="str">
        <f>"512419210"</f>
        <v>512419210</v>
      </c>
      <c r="E11" s="5">
        <v>77</v>
      </c>
      <c r="F11" s="5">
        <v>79.5</v>
      </c>
      <c r="G11" s="5"/>
      <c r="H11" s="5">
        <v>78</v>
      </c>
    </row>
    <row r="12" s="1" customFormat="1" ht="21" customHeight="1" spans="1:8">
      <c r="A12" s="5">
        <v>9</v>
      </c>
      <c r="B12" s="5" t="str">
        <f t="shared" si="0"/>
        <v>070001</v>
      </c>
      <c r="C12" s="5" t="s">
        <v>10</v>
      </c>
      <c r="D12" s="5" t="str">
        <f>"512419115"</f>
        <v>512419115</v>
      </c>
      <c r="E12" s="5">
        <v>77</v>
      </c>
      <c r="F12" s="5">
        <v>76</v>
      </c>
      <c r="G12" s="5"/>
      <c r="H12" s="5">
        <v>76.6</v>
      </c>
    </row>
    <row r="13" s="1" customFormat="1" ht="21" customHeight="1" spans="1:8">
      <c r="A13" s="5">
        <v>10</v>
      </c>
      <c r="B13" s="5" t="str">
        <f t="shared" si="0"/>
        <v>070001</v>
      </c>
      <c r="C13" s="5" t="s">
        <v>10</v>
      </c>
      <c r="D13" s="5" t="str">
        <f>"512419211"</f>
        <v>512419211</v>
      </c>
      <c r="E13" s="5">
        <v>77</v>
      </c>
      <c r="F13" s="5">
        <v>73.5</v>
      </c>
      <c r="G13" s="5"/>
      <c r="H13" s="5">
        <v>75.6</v>
      </c>
    </row>
    <row r="14" s="1" customFormat="1" ht="21" customHeight="1" spans="1:8">
      <c r="A14" s="5">
        <v>11</v>
      </c>
      <c r="B14" s="5" t="str">
        <f t="shared" si="0"/>
        <v>070001</v>
      </c>
      <c r="C14" s="5" t="s">
        <v>10</v>
      </c>
      <c r="D14" s="5" t="str">
        <f>"512419123"</f>
        <v>512419123</v>
      </c>
      <c r="E14" s="5">
        <v>76.5</v>
      </c>
      <c r="F14" s="5">
        <v>70.5</v>
      </c>
      <c r="G14" s="5"/>
      <c r="H14" s="5">
        <v>74.1</v>
      </c>
    </row>
    <row r="15" s="1" customFormat="1" ht="21" customHeight="1" spans="1:8">
      <c r="A15" s="5">
        <v>12</v>
      </c>
      <c r="B15" s="5" t="str">
        <f t="shared" si="0"/>
        <v>070001</v>
      </c>
      <c r="C15" s="5" t="s">
        <v>10</v>
      </c>
      <c r="D15" s="5" t="str">
        <f>"512419212"</f>
        <v>512419212</v>
      </c>
      <c r="E15" s="5">
        <v>76</v>
      </c>
      <c r="F15" s="5">
        <v>71</v>
      </c>
      <c r="G15" s="5"/>
      <c r="H15" s="5">
        <v>74</v>
      </c>
    </row>
    <row r="16" s="1" customFormat="1" ht="21" customHeight="1" spans="1:8">
      <c r="A16" s="5">
        <v>13</v>
      </c>
      <c r="B16" s="5" t="str">
        <f t="shared" si="0"/>
        <v>070001</v>
      </c>
      <c r="C16" s="5" t="s">
        <v>10</v>
      </c>
      <c r="D16" s="5" t="str">
        <f>"512419204"</f>
        <v>512419204</v>
      </c>
      <c r="E16" s="5">
        <v>71</v>
      </c>
      <c r="F16" s="5">
        <v>77.5</v>
      </c>
      <c r="G16" s="5"/>
      <c r="H16" s="5">
        <v>73.6</v>
      </c>
    </row>
    <row r="17" s="1" customFormat="1" ht="21" customHeight="1" spans="1:8">
      <c r="A17" s="5">
        <v>14</v>
      </c>
      <c r="B17" s="5" t="str">
        <f t="shared" si="0"/>
        <v>070001</v>
      </c>
      <c r="C17" s="5" t="s">
        <v>10</v>
      </c>
      <c r="D17" s="5" t="str">
        <f>"512419206"</f>
        <v>512419206</v>
      </c>
      <c r="E17" s="5">
        <v>72</v>
      </c>
      <c r="F17" s="5">
        <v>74.5</v>
      </c>
      <c r="G17" s="5"/>
      <c r="H17" s="5">
        <v>73</v>
      </c>
    </row>
    <row r="18" s="1" customFormat="1" ht="21" customHeight="1" spans="1:8">
      <c r="A18" s="5">
        <v>15</v>
      </c>
      <c r="B18" s="5" t="str">
        <f t="shared" si="0"/>
        <v>070001</v>
      </c>
      <c r="C18" s="5" t="s">
        <v>10</v>
      </c>
      <c r="D18" s="5" t="str">
        <f>"512419121"</f>
        <v>512419121</v>
      </c>
      <c r="E18" s="5">
        <v>76</v>
      </c>
      <c r="F18" s="5">
        <v>68</v>
      </c>
      <c r="G18" s="5"/>
      <c r="H18" s="5">
        <v>72.8</v>
      </c>
    </row>
    <row r="19" s="1" customFormat="1" ht="21" customHeight="1" spans="1:8">
      <c r="A19" s="5">
        <v>16</v>
      </c>
      <c r="B19" s="5" t="str">
        <f t="shared" si="0"/>
        <v>070001</v>
      </c>
      <c r="C19" s="5" t="s">
        <v>10</v>
      </c>
      <c r="D19" s="5" t="str">
        <f>"512419201"</f>
        <v>512419201</v>
      </c>
      <c r="E19" s="5">
        <v>69</v>
      </c>
      <c r="F19" s="5">
        <v>77</v>
      </c>
      <c r="G19" s="5"/>
      <c r="H19" s="5">
        <v>72.2</v>
      </c>
    </row>
    <row r="20" s="1" customFormat="1" ht="21" customHeight="1" spans="1:8">
      <c r="A20" s="5">
        <v>17</v>
      </c>
      <c r="B20" s="5" t="str">
        <f t="shared" si="0"/>
        <v>070001</v>
      </c>
      <c r="C20" s="5" t="s">
        <v>10</v>
      </c>
      <c r="D20" s="5" t="str">
        <f>"512419215"</f>
        <v>512419215</v>
      </c>
      <c r="E20" s="5">
        <v>67.5</v>
      </c>
      <c r="F20" s="5">
        <v>78</v>
      </c>
      <c r="G20" s="5"/>
      <c r="H20" s="5">
        <v>71.7</v>
      </c>
    </row>
    <row r="21" s="1" customFormat="1" ht="21" customHeight="1" spans="1:8">
      <c r="A21" s="5">
        <v>18</v>
      </c>
      <c r="B21" s="5" t="str">
        <f t="shared" si="0"/>
        <v>070001</v>
      </c>
      <c r="C21" s="5" t="s">
        <v>10</v>
      </c>
      <c r="D21" s="5" t="str">
        <f>"512419208"</f>
        <v>512419208</v>
      </c>
      <c r="E21" s="5">
        <v>76.5</v>
      </c>
      <c r="F21" s="5">
        <v>64</v>
      </c>
      <c r="G21" s="5"/>
      <c r="H21" s="5">
        <v>71.5</v>
      </c>
    </row>
    <row r="22" s="1" customFormat="1" ht="21" customHeight="1" spans="1:8">
      <c r="A22" s="5">
        <v>19</v>
      </c>
      <c r="B22" s="5" t="str">
        <f t="shared" si="0"/>
        <v>070001</v>
      </c>
      <c r="C22" s="5" t="s">
        <v>10</v>
      </c>
      <c r="D22" s="5" t="str">
        <f>"512419203"</f>
        <v>512419203</v>
      </c>
      <c r="E22" s="5">
        <v>70.5</v>
      </c>
      <c r="F22" s="5">
        <v>70.5</v>
      </c>
      <c r="G22" s="5"/>
      <c r="H22" s="5">
        <v>70.5</v>
      </c>
    </row>
    <row r="23" s="1" customFormat="1" ht="21" customHeight="1" spans="1:8">
      <c r="A23" s="5">
        <v>20</v>
      </c>
      <c r="B23" s="5" t="str">
        <f t="shared" si="0"/>
        <v>070001</v>
      </c>
      <c r="C23" s="5" t="s">
        <v>10</v>
      </c>
      <c r="D23" s="5" t="str">
        <f>"512419127"</f>
        <v>512419127</v>
      </c>
      <c r="E23" s="5">
        <v>72.5</v>
      </c>
      <c r="F23" s="5">
        <v>66</v>
      </c>
      <c r="G23" s="5"/>
      <c r="H23" s="5">
        <v>69.9</v>
      </c>
    </row>
    <row r="24" s="1" customFormat="1" ht="21" customHeight="1" spans="1:8">
      <c r="A24" s="5">
        <v>21</v>
      </c>
      <c r="B24" s="5" t="str">
        <f t="shared" si="0"/>
        <v>070001</v>
      </c>
      <c r="C24" s="5" t="s">
        <v>10</v>
      </c>
      <c r="D24" s="5" t="str">
        <f>"512419213"</f>
        <v>512419213</v>
      </c>
      <c r="E24" s="5">
        <v>73.5</v>
      </c>
      <c r="F24" s="5">
        <v>64</v>
      </c>
      <c r="G24" s="5"/>
      <c r="H24" s="5">
        <v>69.7</v>
      </c>
    </row>
    <row r="25" s="1" customFormat="1" ht="21" customHeight="1" spans="1:8">
      <c r="A25" s="5">
        <v>22</v>
      </c>
      <c r="B25" s="5" t="str">
        <f t="shared" si="0"/>
        <v>070001</v>
      </c>
      <c r="C25" s="5" t="s">
        <v>10</v>
      </c>
      <c r="D25" s="5" t="str">
        <f>"512419202"</f>
        <v>512419202</v>
      </c>
      <c r="E25" s="5">
        <v>70.5</v>
      </c>
      <c r="F25" s="5">
        <v>67.5</v>
      </c>
      <c r="G25" s="5"/>
      <c r="H25" s="5">
        <v>69.3</v>
      </c>
    </row>
    <row r="26" s="1" customFormat="1" ht="21" customHeight="1" spans="1:8">
      <c r="A26" s="5">
        <v>23</v>
      </c>
      <c r="B26" s="5" t="str">
        <f t="shared" si="0"/>
        <v>070001</v>
      </c>
      <c r="C26" s="5" t="s">
        <v>10</v>
      </c>
      <c r="D26" s="5" t="str">
        <f>"512419122"</f>
        <v>512419122</v>
      </c>
      <c r="E26" s="5">
        <v>75.5</v>
      </c>
      <c r="F26" s="5">
        <v>59.5</v>
      </c>
      <c r="G26" s="5"/>
      <c r="H26" s="5">
        <v>69.1</v>
      </c>
    </row>
    <row r="27" s="1" customFormat="1" ht="21" customHeight="1" spans="1:8">
      <c r="A27" s="5">
        <v>24</v>
      </c>
      <c r="B27" s="5" t="str">
        <f t="shared" si="0"/>
        <v>070001</v>
      </c>
      <c r="C27" s="5" t="s">
        <v>10</v>
      </c>
      <c r="D27" s="5" t="str">
        <f>"512419129"</f>
        <v>512419129</v>
      </c>
      <c r="E27" s="5">
        <v>68</v>
      </c>
      <c r="F27" s="5">
        <v>69.5</v>
      </c>
      <c r="G27" s="5"/>
      <c r="H27" s="5">
        <v>68.6</v>
      </c>
    </row>
    <row r="28" s="1" customFormat="1" ht="21" customHeight="1" spans="1:8">
      <c r="A28" s="5">
        <v>25</v>
      </c>
      <c r="B28" s="5" t="str">
        <f t="shared" si="0"/>
        <v>070001</v>
      </c>
      <c r="C28" s="5" t="s">
        <v>10</v>
      </c>
      <c r="D28" s="5" t="str">
        <f>"512419120"</f>
        <v>512419120</v>
      </c>
      <c r="E28" s="5">
        <v>71</v>
      </c>
      <c r="F28" s="5">
        <v>64.5</v>
      </c>
      <c r="G28" s="5"/>
      <c r="H28" s="5">
        <v>68.4</v>
      </c>
    </row>
    <row r="29" s="1" customFormat="1" ht="21" customHeight="1" spans="1:8">
      <c r="A29" s="5">
        <v>26</v>
      </c>
      <c r="B29" s="5" t="str">
        <f t="shared" si="0"/>
        <v>070001</v>
      </c>
      <c r="C29" s="5" t="s">
        <v>10</v>
      </c>
      <c r="D29" s="5" t="str">
        <f>"512419119"</f>
        <v>512419119</v>
      </c>
      <c r="E29" s="5">
        <v>65.5</v>
      </c>
      <c r="F29" s="5">
        <v>72.5</v>
      </c>
      <c r="G29" s="5"/>
      <c r="H29" s="5">
        <v>68.3</v>
      </c>
    </row>
    <row r="30" s="1" customFormat="1" ht="21" customHeight="1" spans="1:8">
      <c r="A30" s="5">
        <v>27</v>
      </c>
      <c r="B30" s="5" t="str">
        <f t="shared" si="0"/>
        <v>070001</v>
      </c>
      <c r="C30" s="5" t="s">
        <v>10</v>
      </c>
      <c r="D30" s="5" t="str">
        <f>"512419113"</f>
        <v>512419113</v>
      </c>
      <c r="E30" s="5">
        <v>75.5</v>
      </c>
      <c r="F30" s="5">
        <v>57</v>
      </c>
      <c r="G30" s="5"/>
      <c r="H30" s="5">
        <v>68.1</v>
      </c>
    </row>
    <row r="31" s="1" customFormat="1" ht="21" customHeight="1" spans="1:8">
      <c r="A31" s="5">
        <v>28</v>
      </c>
      <c r="B31" s="5" t="str">
        <f t="shared" si="0"/>
        <v>070001</v>
      </c>
      <c r="C31" s="5" t="s">
        <v>10</v>
      </c>
      <c r="D31" s="5" t="str">
        <f>"512419209"</f>
        <v>512419209</v>
      </c>
      <c r="E31" s="5">
        <v>71</v>
      </c>
      <c r="F31" s="5">
        <v>63.5</v>
      </c>
      <c r="G31" s="5"/>
      <c r="H31" s="5">
        <v>68</v>
      </c>
    </row>
    <row r="32" s="1" customFormat="1" ht="21" customHeight="1" spans="1:8">
      <c r="A32" s="5">
        <v>29</v>
      </c>
      <c r="B32" s="5" t="str">
        <f t="shared" si="0"/>
        <v>070001</v>
      </c>
      <c r="C32" s="5" t="s">
        <v>10</v>
      </c>
      <c r="D32" s="5" t="str">
        <f>"512419124"</f>
        <v>512419124</v>
      </c>
      <c r="E32" s="5">
        <v>73.5</v>
      </c>
      <c r="F32" s="5">
        <v>58</v>
      </c>
      <c r="G32" s="5"/>
      <c r="H32" s="5">
        <v>67.3</v>
      </c>
    </row>
    <row r="33" s="1" customFormat="1" ht="21" customHeight="1" spans="1:8">
      <c r="A33" s="5">
        <v>30</v>
      </c>
      <c r="B33" s="5" t="str">
        <f t="shared" si="0"/>
        <v>070001</v>
      </c>
      <c r="C33" s="5" t="s">
        <v>10</v>
      </c>
      <c r="D33" s="5" t="str">
        <f>"512419207"</f>
        <v>512419207</v>
      </c>
      <c r="E33" s="5">
        <v>71</v>
      </c>
      <c r="F33" s="5">
        <v>57.5</v>
      </c>
      <c r="G33" s="5"/>
      <c r="H33" s="5">
        <v>65.6</v>
      </c>
    </row>
    <row r="34" s="1" customFormat="1" ht="21" customHeight="1" spans="1:8">
      <c r="A34" s="5">
        <v>31</v>
      </c>
      <c r="B34" s="5" t="str">
        <f t="shared" si="0"/>
        <v>070001</v>
      </c>
      <c r="C34" s="5" t="s">
        <v>10</v>
      </c>
      <c r="D34" s="5" t="str">
        <f>"512419217"</f>
        <v>512419217</v>
      </c>
      <c r="E34" s="5">
        <v>67</v>
      </c>
      <c r="F34" s="5">
        <v>62</v>
      </c>
      <c r="G34" s="5"/>
      <c r="H34" s="5">
        <v>65</v>
      </c>
    </row>
    <row r="35" s="1" customFormat="1" ht="21" customHeight="1" spans="1:8">
      <c r="A35" s="5">
        <v>32</v>
      </c>
      <c r="B35" s="5" t="str">
        <f t="shared" si="0"/>
        <v>070001</v>
      </c>
      <c r="C35" s="5" t="s">
        <v>10</v>
      </c>
      <c r="D35" s="5" t="str">
        <f>"512419118"</f>
        <v>512419118</v>
      </c>
      <c r="E35" s="5">
        <v>0</v>
      </c>
      <c r="F35" s="5">
        <v>0</v>
      </c>
      <c r="G35" s="5"/>
      <c r="H35" s="5">
        <v>0</v>
      </c>
    </row>
    <row r="36" s="1" customFormat="1" ht="21" customHeight="1" spans="1:8">
      <c r="A36" s="5">
        <v>33</v>
      </c>
      <c r="B36" s="5" t="str">
        <f t="shared" si="0"/>
        <v>070001</v>
      </c>
      <c r="C36" s="5" t="s">
        <v>10</v>
      </c>
      <c r="D36" s="5" t="str">
        <f>"512419112"</f>
        <v>512419112</v>
      </c>
      <c r="E36" s="5">
        <v>0</v>
      </c>
      <c r="F36" s="5">
        <v>0</v>
      </c>
      <c r="G36" s="5"/>
      <c r="H36" s="5">
        <v>0</v>
      </c>
    </row>
    <row r="37" s="1" customFormat="1" ht="21" customHeight="1" spans="1:8">
      <c r="A37" s="5">
        <v>34</v>
      </c>
      <c r="B37" s="5" t="str">
        <f t="shared" si="0"/>
        <v>070001</v>
      </c>
      <c r="C37" s="5" t="s">
        <v>10</v>
      </c>
      <c r="D37" s="5" t="str">
        <f>"512419126"</f>
        <v>512419126</v>
      </c>
      <c r="E37" s="5">
        <v>0</v>
      </c>
      <c r="F37" s="5">
        <v>0</v>
      </c>
      <c r="G37" s="5"/>
      <c r="H37" s="5">
        <v>0</v>
      </c>
    </row>
    <row r="38" s="1" customFormat="1" ht="21" customHeight="1" spans="1:8">
      <c r="A38" s="5">
        <v>35</v>
      </c>
      <c r="B38" s="5" t="str">
        <f t="shared" si="0"/>
        <v>070001</v>
      </c>
      <c r="C38" s="5" t="s">
        <v>10</v>
      </c>
      <c r="D38" s="5" t="str">
        <f>"512419117"</f>
        <v>512419117</v>
      </c>
      <c r="E38" s="5">
        <v>0</v>
      </c>
      <c r="F38" s="5">
        <v>0</v>
      </c>
      <c r="G38" s="5"/>
      <c r="H38" s="5">
        <v>0</v>
      </c>
    </row>
    <row r="39" s="1" customFormat="1" ht="21" customHeight="1" spans="1:8">
      <c r="A39" s="5">
        <v>36</v>
      </c>
      <c r="B39" s="5" t="str">
        <f t="shared" si="0"/>
        <v>070001</v>
      </c>
      <c r="C39" s="5" t="s">
        <v>10</v>
      </c>
      <c r="D39" s="5" t="str">
        <f>"512419205"</f>
        <v>512419205</v>
      </c>
      <c r="E39" s="5">
        <v>0</v>
      </c>
      <c r="F39" s="5">
        <v>0</v>
      </c>
      <c r="G39" s="5"/>
      <c r="H39" s="5">
        <v>0</v>
      </c>
    </row>
    <row r="40" s="1" customFormat="1" ht="21" customHeight="1" spans="1:8">
      <c r="A40" s="5">
        <v>37</v>
      </c>
      <c r="B40" s="5" t="str">
        <f>"070002"</f>
        <v>070002</v>
      </c>
      <c r="C40" s="5" t="s">
        <v>11</v>
      </c>
      <c r="D40" s="5" t="str">
        <f>"512421508"</f>
        <v>512421508</v>
      </c>
      <c r="E40" s="5">
        <v>88</v>
      </c>
      <c r="F40" s="5">
        <v>82.5</v>
      </c>
      <c r="G40" s="5"/>
      <c r="H40" s="5">
        <v>85.8</v>
      </c>
    </row>
    <row r="41" s="1" customFormat="1" ht="21" customHeight="1" spans="1:8">
      <c r="A41" s="5">
        <v>38</v>
      </c>
      <c r="B41" s="5" t="str">
        <f>"070002"</f>
        <v>070002</v>
      </c>
      <c r="C41" s="5" t="s">
        <v>11</v>
      </c>
      <c r="D41" s="5" t="str">
        <f>"512421505"</f>
        <v>512421505</v>
      </c>
      <c r="E41" s="5">
        <v>89</v>
      </c>
      <c r="F41" s="5">
        <v>77.5</v>
      </c>
      <c r="G41" s="5"/>
      <c r="H41" s="5">
        <v>84.4</v>
      </c>
    </row>
    <row r="42" s="1" customFormat="1" ht="21" customHeight="1" spans="1:8">
      <c r="A42" s="5">
        <v>39</v>
      </c>
      <c r="B42" s="5" t="str">
        <f>"070002"</f>
        <v>070002</v>
      </c>
      <c r="C42" s="5" t="s">
        <v>11</v>
      </c>
      <c r="D42" s="5" t="str">
        <f>"512421506"</f>
        <v>512421506</v>
      </c>
      <c r="E42" s="5">
        <v>79</v>
      </c>
      <c r="F42" s="5">
        <v>59</v>
      </c>
      <c r="G42" s="5"/>
      <c r="H42" s="5">
        <v>71</v>
      </c>
    </row>
    <row r="43" s="1" customFormat="1" ht="21" customHeight="1" spans="1:8">
      <c r="A43" s="5">
        <v>40</v>
      </c>
      <c r="B43" s="5" t="str">
        <f>"070002"</f>
        <v>070002</v>
      </c>
      <c r="C43" s="5" t="s">
        <v>11</v>
      </c>
      <c r="D43" s="5" t="str">
        <f>"512421507"</f>
        <v>512421507</v>
      </c>
      <c r="E43" s="5">
        <v>0</v>
      </c>
      <c r="F43" s="5">
        <v>0</v>
      </c>
      <c r="G43" s="5"/>
      <c r="H43" s="5">
        <v>0</v>
      </c>
    </row>
    <row r="44" s="1" customFormat="1" ht="21" customHeight="1" spans="1:8">
      <c r="A44" s="5">
        <v>41</v>
      </c>
      <c r="B44" s="5" t="str">
        <f>"070003"</f>
        <v>070003</v>
      </c>
      <c r="C44" s="5" t="s">
        <v>11</v>
      </c>
      <c r="D44" s="5" t="str">
        <f>"512421509"</f>
        <v>512421509</v>
      </c>
      <c r="E44" s="5">
        <v>92.5</v>
      </c>
      <c r="F44" s="5">
        <v>80</v>
      </c>
      <c r="G44" s="5"/>
      <c r="H44" s="5">
        <v>87.5</v>
      </c>
    </row>
    <row r="45" s="1" customFormat="1" ht="21" customHeight="1" spans="1:8">
      <c r="A45" s="5">
        <v>42</v>
      </c>
      <c r="B45" s="5" t="str">
        <f>"070003"</f>
        <v>070003</v>
      </c>
      <c r="C45" s="5" t="s">
        <v>11</v>
      </c>
      <c r="D45" s="5" t="str">
        <f>"512421511"</f>
        <v>512421511</v>
      </c>
      <c r="E45" s="5">
        <v>90.5</v>
      </c>
      <c r="F45" s="5">
        <v>71.5</v>
      </c>
      <c r="G45" s="5"/>
      <c r="H45" s="5">
        <v>82.9</v>
      </c>
    </row>
    <row r="46" s="1" customFormat="1" ht="21" customHeight="1" spans="1:8">
      <c r="A46" s="5">
        <v>43</v>
      </c>
      <c r="B46" s="5" t="str">
        <f>"070003"</f>
        <v>070003</v>
      </c>
      <c r="C46" s="5" t="s">
        <v>11</v>
      </c>
      <c r="D46" s="5" t="str">
        <f>"512421512"</f>
        <v>512421512</v>
      </c>
      <c r="E46" s="5">
        <v>87</v>
      </c>
      <c r="F46" s="5">
        <v>71</v>
      </c>
      <c r="G46" s="5"/>
      <c r="H46" s="5">
        <v>80.6</v>
      </c>
    </row>
    <row r="47" s="1" customFormat="1" ht="21" customHeight="1" spans="1:8">
      <c r="A47" s="5">
        <v>44</v>
      </c>
      <c r="B47" s="5" t="str">
        <f>"070003"</f>
        <v>070003</v>
      </c>
      <c r="C47" s="5" t="s">
        <v>11</v>
      </c>
      <c r="D47" s="5" t="str">
        <f>"512421510"</f>
        <v>512421510</v>
      </c>
      <c r="E47" s="5">
        <v>83</v>
      </c>
      <c r="F47" s="5">
        <v>71.5</v>
      </c>
      <c r="G47" s="5"/>
      <c r="H47" s="5">
        <v>78.4</v>
      </c>
    </row>
    <row r="48" s="1" customFormat="1" ht="21" customHeight="1" spans="1:8">
      <c r="A48" s="5">
        <v>45</v>
      </c>
      <c r="B48" s="5" t="str">
        <f t="shared" ref="B48:B57" si="1">"070004"</f>
        <v>070004</v>
      </c>
      <c r="C48" s="5" t="s">
        <v>12</v>
      </c>
      <c r="D48" s="5" t="str">
        <f>"512733019"</f>
        <v>512733019</v>
      </c>
      <c r="E48" s="5">
        <v>91.5</v>
      </c>
      <c r="F48" s="5">
        <v>80</v>
      </c>
      <c r="G48" s="5"/>
      <c r="H48" s="5">
        <v>86.9</v>
      </c>
    </row>
    <row r="49" s="1" customFormat="1" ht="21" customHeight="1" spans="1:8">
      <c r="A49" s="5">
        <v>46</v>
      </c>
      <c r="B49" s="5" t="str">
        <f t="shared" si="1"/>
        <v>070004</v>
      </c>
      <c r="C49" s="5" t="s">
        <v>12</v>
      </c>
      <c r="D49" s="5" t="str">
        <f>"512733020"</f>
        <v>512733020</v>
      </c>
      <c r="E49" s="5">
        <v>101</v>
      </c>
      <c r="F49" s="5">
        <v>65</v>
      </c>
      <c r="G49" s="5"/>
      <c r="H49" s="5">
        <v>86.6</v>
      </c>
    </row>
    <row r="50" s="1" customFormat="1" ht="21" customHeight="1" spans="1:8">
      <c r="A50" s="5">
        <v>47</v>
      </c>
      <c r="B50" s="5" t="str">
        <f t="shared" si="1"/>
        <v>070004</v>
      </c>
      <c r="C50" s="5" t="s">
        <v>12</v>
      </c>
      <c r="D50" s="5" t="str">
        <f>"512733022"</f>
        <v>512733022</v>
      </c>
      <c r="E50" s="5">
        <v>98.5</v>
      </c>
      <c r="F50" s="5">
        <v>67.5</v>
      </c>
      <c r="G50" s="5"/>
      <c r="H50" s="5">
        <v>86.1</v>
      </c>
    </row>
    <row r="51" s="1" customFormat="1" ht="21" customHeight="1" spans="1:8">
      <c r="A51" s="5">
        <v>48</v>
      </c>
      <c r="B51" s="5" t="str">
        <f t="shared" si="1"/>
        <v>070004</v>
      </c>
      <c r="C51" s="5" t="s">
        <v>12</v>
      </c>
      <c r="D51" s="5" t="str">
        <f>"512733021"</f>
        <v>512733021</v>
      </c>
      <c r="E51" s="5">
        <v>83.5</v>
      </c>
      <c r="F51" s="5">
        <v>85</v>
      </c>
      <c r="G51" s="5"/>
      <c r="H51" s="5">
        <v>84.1</v>
      </c>
    </row>
    <row r="52" s="1" customFormat="1" ht="21" customHeight="1" spans="1:8">
      <c r="A52" s="5">
        <v>49</v>
      </c>
      <c r="B52" s="5" t="str">
        <f t="shared" si="1"/>
        <v>070004</v>
      </c>
      <c r="C52" s="5" t="s">
        <v>12</v>
      </c>
      <c r="D52" s="5" t="str">
        <f>"512733016"</f>
        <v>512733016</v>
      </c>
      <c r="E52" s="5">
        <v>85.5</v>
      </c>
      <c r="F52" s="5">
        <v>75.5</v>
      </c>
      <c r="G52" s="5"/>
      <c r="H52" s="5">
        <v>81.5</v>
      </c>
    </row>
    <row r="53" s="1" customFormat="1" ht="21" customHeight="1" spans="1:8">
      <c r="A53" s="5">
        <v>50</v>
      </c>
      <c r="B53" s="5" t="str">
        <f t="shared" si="1"/>
        <v>070004</v>
      </c>
      <c r="C53" s="5" t="s">
        <v>12</v>
      </c>
      <c r="D53" s="5" t="str">
        <f>"512733018"</f>
        <v>512733018</v>
      </c>
      <c r="E53" s="5">
        <v>87.5</v>
      </c>
      <c r="F53" s="5">
        <v>61</v>
      </c>
      <c r="G53" s="5"/>
      <c r="H53" s="5">
        <v>76.9</v>
      </c>
    </row>
    <row r="54" s="1" customFormat="1" ht="21" customHeight="1" spans="1:8">
      <c r="A54" s="5">
        <v>51</v>
      </c>
      <c r="B54" s="5" t="str">
        <f t="shared" si="1"/>
        <v>070004</v>
      </c>
      <c r="C54" s="5" t="s">
        <v>12</v>
      </c>
      <c r="D54" s="5" t="str">
        <f>"512733023"</f>
        <v>512733023</v>
      </c>
      <c r="E54" s="5">
        <v>87</v>
      </c>
      <c r="F54" s="5">
        <v>61.5</v>
      </c>
      <c r="G54" s="5"/>
      <c r="H54" s="5">
        <v>76.8</v>
      </c>
    </row>
    <row r="55" s="1" customFormat="1" ht="21" customHeight="1" spans="1:8">
      <c r="A55" s="5">
        <v>52</v>
      </c>
      <c r="B55" s="5" t="str">
        <f t="shared" si="1"/>
        <v>070004</v>
      </c>
      <c r="C55" s="5" t="s">
        <v>12</v>
      </c>
      <c r="D55" s="5" t="str">
        <f>"512733025"</f>
        <v>512733025</v>
      </c>
      <c r="E55" s="5">
        <v>71</v>
      </c>
      <c r="F55" s="5">
        <v>62</v>
      </c>
      <c r="G55" s="5"/>
      <c r="H55" s="5">
        <v>67.4</v>
      </c>
    </row>
    <row r="56" s="1" customFormat="1" ht="21" customHeight="1" spans="1:8">
      <c r="A56" s="5">
        <v>53</v>
      </c>
      <c r="B56" s="5" t="str">
        <f t="shared" si="1"/>
        <v>070004</v>
      </c>
      <c r="C56" s="5" t="s">
        <v>12</v>
      </c>
      <c r="D56" s="5" t="str">
        <f>"512733017"</f>
        <v>512733017</v>
      </c>
      <c r="E56" s="5">
        <v>72</v>
      </c>
      <c r="F56" s="5">
        <v>55.5</v>
      </c>
      <c r="G56" s="5"/>
      <c r="H56" s="5">
        <v>65.4</v>
      </c>
    </row>
    <row r="57" s="1" customFormat="1" ht="21" customHeight="1" spans="1:8">
      <c r="A57" s="5">
        <v>54</v>
      </c>
      <c r="B57" s="5" t="str">
        <f t="shared" si="1"/>
        <v>070004</v>
      </c>
      <c r="C57" s="5" t="s">
        <v>12</v>
      </c>
      <c r="D57" s="5" t="str">
        <f>"512733024"</f>
        <v>512733024</v>
      </c>
      <c r="E57" s="5">
        <v>0</v>
      </c>
      <c r="F57" s="5">
        <v>0</v>
      </c>
      <c r="G57" s="5"/>
      <c r="H57" s="5">
        <v>0</v>
      </c>
    </row>
    <row r="58" s="1" customFormat="1" ht="21" customHeight="1" spans="1:8">
      <c r="A58" s="5">
        <v>55</v>
      </c>
      <c r="B58" s="5" t="str">
        <f t="shared" ref="B58:B88" si="2">"070005"</f>
        <v>070005</v>
      </c>
      <c r="C58" s="5" t="s">
        <v>10</v>
      </c>
      <c r="D58" s="5" t="str">
        <f>"512419223"</f>
        <v>512419223</v>
      </c>
      <c r="E58" s="5">
        <v>82</v>
      </c>
      <c r="F58" s="5">
        <v>88.5</v>
      </c>
      <c r="G58" s="5"/>
      <c r="H58" s="5">
        <v>84.6</v>
      </c>
    </row>
    <row r="59" s="1" customFormat="1" ht="21" customHeight="1" spans="1:8">
      <c r="A59" s="5">
        <v>56</v>
      </c>
      <c r="B59" s="5" t="str">
        <f t="shared" si="2"/>
        <v>070005</v>
      </c>
      <c r="C59" s="5" t="s">
        <v>10</v>
      </c>
      <c r="D59" s="5" t="str">
        <f>"512419222"</f>
        <v>512419222</v>
      </c>
      <c r="E59" s="5">
        <v>81.5</v>
      </c>
      <c r="F59" s="5">
        <v>85.5</v>
      </c>
      <c r="G59" s="5"/>
      <c r="H59" s="5">
        <v>83.1</v>
      </c>
    </row>
    <row r="60" s="1" customFormat="1" ht="21" customHeight="1" spans="1:8">
      <c r="A60" s="5">
        <v>57</v>
      </c>
      <c r="B60" s="5" t="str">
        <f t="shared" si="2"/>
        <v>070005</v>
      </c>
      <c r="C60" s="5" t="s">
        <v>10</v>
      </c>
      <c r="D60" s="5" t="str">
        <f>"512419230"</f>
        <v>512419230</v>
      </c>
      <c r="E60" s="5">
        <v>85</v>
      </c>
      <c r="F60" s="5">
        <v>78</v>
      </c>
      <c r="G60" s="5"/>
      <c r="H60" s="5">
        <v>82.2</v>
      </c>
    </row>
    <row r="61" s="1" customFormat="1" ht="21" customHeight="1" spans="1:8">
      <c r="A61" s="5">
        <v>58</v>
      </c>
      <c r="B61" s="5" t="str">
        <f t="shared" si="2"/>
        <v>070005</v>
      </c>
      <c r="C61" s="5" t="s">
        <v>10</v>
      </c>
      <c r="D61" s="5" t="str">
        <f>"512419317"</f>
        <v>512419317</v>
      </c>
      <c r="E61" s="5">
        <v>81.5</v>
      </c>
      <c r="F61" s="5">
        <v>83</v>
      </c>
      <c r="G61" s="5"/>
      <c r="H61" s="5">
        <v>82.1</v>
      </c>
    </row>
    <row r="62" s="1" customFormat="1" ht="21" customHeight="1" spans="1:8">
      <c r="A62" s="5">
        <v>59</v>
      </c>
      <c r="B62" s="5" t="str">
        <f t="shared" si="2"/>
        <v>070005</v>
      </c>
      <c r="C62" s="5" t="s">
        <v>10</v>
      </c>
      <c r="D62" s="5" t="str">
        <f>"512419310"</f>
        <v>512419310</v>
      </c>
      <c r="E62" s="5">
        <v>87.5</v>
      </c>
      <c r="F62" s="5">
        <v>71.5</v>
      </c>
      <c r="G62" s="5"/>
      <c r="H62" s="5">
        <v>81.1</v>
      </c>
    </row>
    <row r="63" s="1" customFormat="1" ht="21" customHeight="1" spans="1:8">
      <c r="A63" s="5">
        <v>60</v>
      </c>
      <c r="B63" s="5" t="str">
        <f t="shared" si="2"/>
        <v>070005</v>
      </c>
      <c r="C63" s="5" t="s">
        <v>10</v>
      </c>
      <c r="D63" s="5" t="str">
        <f>"512419219"</f>
        <v>512419219</v>
      </c>
      <c r="E63" s="5">
        <v>80.5</v>
      </c>
      <c r="F63" s="5">
        <v>82</v>
      </c>
      <c r="G63" s="5"/>
      <c r="H63" s="5">
        <v>81.1</v>
      </c>
    </row>
    <row r="64" s="1" customFormat="1" ht="21" customHeight="1" spans="1:8">
      <c r="A64" s="5">
        <v>61</v>
      </c>
      <c r="B64" s="5" t="str">
        <f t="shared" si="2"/>
        <v>070005</v>
      </c>
      <c r="C64" s="5" t="s">
        <v>10</v>
      </c>
      <c r="D64" s="5" t="str">
        <f>"512419305"</f>
        <v>512419305</v>
      </c>
      <c r="E64" s="5">
        <v>87</v>
      </c>
      <c r="F64" s="5">
        <v>68.5</v>
      </c>
      <c r="G64" s="5"/>
      <c r="H64" s="5">
        <v>79.6</v>
      </c>
    </row>
    <row r="65" s="1" customFormat="1" ht="21" customHeight="1" spans="1:8">
      <c r="A65" s="5">
        <v>62</v>
      </c>
      <c r="B65" s="5" t="str">
        <f t="shared" si="2"/>
        <v>070005</v>
      </c>
      <c r="C65" s="5" t="s">
        <v>10</v>
      </c>
      <c r="D65" s="5" t="str">
        <f>"512419308"</f>
        <v>512419308</v>
      </c>
      <c r="E65" s="5">
        <v>80.5</v>
      </c>
      <c r="F65" s="5">
        <v>78</v>
      </c>
      <c r="G65" s="5"/>
      <c r="H65" s="5">
        <v>79.5</v>
      </c>
    </row>
    <row r="66" s="1" customFormat="1" ht="21" customHeight="1" spans="1:8">
      <c r="A66" s="5">
        <v>63</v>
      </c>
      <c r="B66" s="5" t="str">
        <f t="shared" si="2"/>
        <v>070005</v>
      </c>
      <c r="C66" s="5" t="s">
        <v>10</v>
      </c>
      <c r="D66" s="5" t="str">
        <f>"512419218"</f>
        <v>512419218</v>
      </c>
      <c r="E66" s="5">
        <v>81</v>
      </c>
      <c r="F66" s="5">
        <v>77</v>
      </c>
      <c r="G66" s="5"/>
      <c r="H66" s="5">
        <v>79.4</v>
      </c>
    </row>
    <row r="67" s="1" customFormat="1" ht="21" customHeight="1" spans="1:8">
      <c r="A67" s="5">
        <v>64</v>
      </c>
      <c r="B67" s="5" t="str">
        <f t="shared" si="2"/>
        <v>070005</v>
      </c>
      <c r="C67" s="5" t="s">
        <v>10</v>
      </c>
      <c r="D67" s="5" t="str">
        <f>"512419312"</f>
        <v>512419312</v>
      </c>
      <c r="E67" s="5">
        <v>73.5</v>
      </c>
      <c r="F67" s="5">
        <v>84</v>
      </c>
      <c r="G67" s="5"/>
      <c r="H67" s="5">
        <v>77.7</v>
      </c>
    </row>
    <row r="68" s="1" customFormat="1" ht="21" customHeight="1" spans="1:8">
      <c r="A68" s="5">
        <v>65</v>
      </c>
      <c r="B68" s="5" t="str">
        <f t="shared" si="2"/>
        <v>070005</v>
      </c>
      <c r="C68" s="5" t="s">
        <v>10</v>
      </c>
      <c r="D68" s="5" t="str">
        <f>"512419220"</f>
        <v>512419220</v>
      </c>
      <c r="E68" s="5">
        <v>75</v>
      </c>
      <c r="F68" s="5">
        <v>80.5</v>
      </c>
      <c r="G68" s="5"/>
      <c r="H68" s="5">
        <v>77.2</v>
      </c>
    </row>
    <row r="69" s="1" customFormat="1" ht="21" customHeight="1" spans="1:8">
      <c r="A69" s="5">
        <v>66</v>
      </c>
      <c r="B69" s="5" t="str">
        <f t="shared" si="2"/>
        <v>070005</v>
      </c>
      <c r="C69" s="5" t="s">
        <v>10</v>
      </c>
      <c r="D69" s="5" t="str">
        <f>"512419228"</f>
        <v>512419228</v>
      </c>
      <c r="E69" s="5">
        <v>76</v>
      </c>
      <c r="F69" s="5">
        <v>77.5</v>
      </c>
      <c r="G69" s="5"/>
      <c r="H69" s="5">
        <v>76.6</v>
      </c>
    </row>
    <row r="70" s="1" customFormat="1" ht="21" customHeight="1" spans="1:8">
      <c r="A70" s="5">
        <v>67</v>
      </c>
      <c r="B70" s="5" t="str">
        <f t="shared" si="2"/>
        <v>070005</v>
      </c>
      <c r="C70" s="5" t="s">
        <v>10</v>
      </c>
      <c r="D70" s="5" t="str">
        <f>"512419227"</f>
        <v>512419227</v>
      </c>
      <c r="E70" s="5">
        <v>76</v>
      </c>
      <c r="F70" s="5">
        <v>75.5</v>
      </c>
      <c r="G70" s="5"/>
      <c r="H70" s="5">
        <v>75.8</v>
      </c>
    </row>
    <row r="71" s="1" customFormat="1" ht="21" customHeight="1" spans="1:8">
      <c r="A71" s="5">
        <v>68</v>
      </c>
      <c r="B71" s="5" t="str">
        <f t="shared" si="2"/>
        <v>070005</v>
      </c>
      <c r="C71" s="5" t="s">
        <v>10</v>
      </c>
      <c r="D71" s="5" t="str">
        <f>"512419306"</f>
        <v>512419306</v>
      </c>
      <c r="E71" s="5">
        <v>78</v>
      </c>
      <c r="F71" s="5">
        <v>71</v>
      </c>
      <c r="G71" s="5"/>
      <c r="H71" s="5">
        <v>75.2</v>
      </c>
    </row>
    <row r="72" s="1" customFormat="1" ht="21" customHeight="1" spans="1:8">
      <c r="A72" s="5">
        <v>69</v>
      </c>
      <c r="B72" s="5" t="str">
        <f t="shared" si="2"/>
        <v>070005</v>
      </c>
      <c r="C72" s="5" t="s">
        <v>10</v>
      </c>
      <c r="D72" s="5" t="str">
        <f>"512419314"</f>
        <v>512419314</v>
      </c>
      <c r="E72" s="5">
        <v>70</v>
      </c>
      <c r="F72" s="5">
        <v>81.5</v>
      </c>
      <c r="G72" s="5"/>
      <c r="H72" s="5">
        <v>74.6</v>
      </c>
    </row>
    <row r="73" s="1" customFormat="1" ht="21" customHeight="1" spans="1:8">
      <c r="A73" s="5">
        <v>70</v>
      </c>
      <c r="B73" s="5" t="str">
        <f t="shared" si="2"/>
        <v>070005</v>
      </c>
      <c r="C73" s="5" t="s">
        <v>10</v>
      </c>
      <c r="D73" s="5" t="str">
        <f>"512419307"</f>
        <v>512419307</v>
      </c>
      <c r="E73" s="5">
        <v>78.5</v>
      </c>
      <c r="F73" s="5">
        <v>67.5</v>
      </c>
      <c r="G73" s="5"/>
      <c r="H73" s="5">
        <v>74.1</v>
      </c>
    </row>
    <row r="74" s="1" customFormat="1" ht="21" customHeight="1" spans="1:8">
      <c r="A74" s="5">
        <v>71</v>
      </c>
      <c r="B74" s="5" t="str">
        <f t="shared" si="2"/>
        <v>070005</v>
      </c>
      <c r="C74" s="5" t="s">
        <v>10</v>
      </c>
      <c r="D74" s="5" t="str">
        <f>"512419303"</f>
        <v>512419303</v>
      </c>
      <c r="E74" s="5">
        <v>69</v>
      </c>
      <c r="F74" s="5">
        <v>78.5</v>
      </c>
      <c r="G74" s="5"/>
      <c r="H74" s="5">
        <v>72.8</v>
      </c>
    </row>
    <row r="75" s="1" customFormat="1" ht="21" customHeight="1" spans="1:8">
      <c r="A75" s="5">
        <v>72</v>
      </c>
      <c r="B75" s="5" t="str">
        <f t="shared" si="2"/>
        <v>070005</v>
      </c>
      <c r="C75" s="5" t="s">
        <v>10</v>
      </c>
      <c r="D75" s="5" t="str">
        <f>"512419315"</f>
        <v>512419315</v>
      </c>
      <c r="E75" s="5">
        <v>71.5</v>
      </c>
      <c r="F75" s="5">
        <v>74.5</v>
      </c>
      <c r="G75" s="5"/>
      <c r="H75" s="5">
        <v>72.7</v>
      </c>
    </row>
    <row r="76" s="1" customFormat="1" ht="21" customHeight="1" spans="1:8">
      <c r="A76" s="5">
        <v>73</v>
      </c>
      <c r="B76" s="5" t="str">
        <f t="shared" si="2"/>
        <v>070005</v>
      </c>
      <c r="C76" s="5" t="s">
        <v>10</v>
      </c>
      <c r="D76" s="5" t="str">
        <f>"512419311"</f>
        <v>512419311</v>
      </c>
      <c r="E76" s="5">
        <v>73.5</v>
      </c>
      <c r="F76" s="5">
        <v>70.5</v>
      </c>
      <c r="G76" s="5"/>
      <c r="H76" s="5">
        <v>72.3</v>
      </c>
    </row>
    <row r="77" s="1" customFormat="1" ht="21" customHeight="1" spans="1:8">
      <c r="A77" s="5">
        <v>74</v>
      </c>
      <c r="B77" s="5" t="str">
        <f t="shared" si="2"/>
        <v>070005</v>
      </c>
      <c r="C77" s="5" t="s">
        <v>10</v>
      </c>
      <c r="D77" s="5" t="str">
        <f>"512419313"</f>
        <v>512419313</v>
      </c>
      <c r="E77" s="5">
        <v>65.5</v>
      </c>
      <c r="F77" s="5">
        <v>79.5</v>
      </c>
      <c r="G77" s="5"/>
      <c r="H77" s="5">
        <v>71.1</v>
      </c>
    </row>
    <row r="78" s="1" customFormat="1" ht="21" customHeight="1" spans="1:8">
      <c r="A78" s="5">
        <v>75</v>
      </c>
      <c r="B78" s="5" t="str">
        <f t="shared" si="2"/>
        <v>070005</v>
      </c>
      <c r="C78" s="5" t="s">
        <v>10</v>
      </c>
      <c r="D78" s="5" t="str">
        <f>"512419221"</f>
        <v>512419221</v>
      </c>
      <c r="E78" s="5">
        <v>69</v>
      </c>
      <c r="F78" s="5">
        <v>73.5</v>
      </c>
      <c r="G78" s="5"/>
      <c r="H78" s="5">
        <v>70.8</v>
      </c>
    </row>
    <row r="79" s="1" customFormat="1" ht="21" customHeight="1" spans="1:8">
      <c r="A79" s="5">
        <v>76</v>
      </c>
      <c r="B79" s="5" t="str">
        <f t="shared" si="2"/>
        <v>070005</v>
      </c>
      <c r="C79" s="5" t="s">
        <v>10</v>
      </c>
      <c r="D79" s="5" t="str">
        <f>"512419226"</f>
        <v>512419226</v>
      </c>
      <c r="E79" s="5">
        <v>71</v>
      </c>
      <c r="F79" s="5">
        <v>66.5</v>
      </c>
      <c r="G79" s="5"/>
      <c r="H79" s="5">
        <v>69.2</v>
      </c>
    </row>
    <row r="80" s="1" customFormat="1" ht="21" customHeight="1" spans="1:8">
      <c r="A80" s="5">
        <v>77</v>
      </c>
      <c r="B80" s="5" t="str">
        <f t="shared" si="2"/>
        <v>070005</v>
      </c>
      <c r="C80" s="5" t="s">
        <v>10</v>
      </c>
      <c r="D80" s="5" t="str">
        <f>"512419304"</f>
        <v>512419304</v>
      </c>
      <c r="E80" s="5">
        <v>69</v>
      </c>
      <c r="F80" s="5">
        <v>66.5</v>
      </c>
      <c r="G80" s="5"/>
      <c r="H80" s="5">
        <v>68</v>
      </c>
    </row>
    <row r="81" s="1" customFormat="1" ht="21" customHeight="1" spans="1:8">
      <c r="A81" s="5">
        <v>78</v>
      </c>
      <c r="B81" s="5" t="str">
        <f t="shared" si="2"/>
        <v>070005</v>
      </c>
      <c r="C81" s="5" t="s">
        <v>10</v>
      </c>
      <c r="D81" s="5" t="str">
        <f>"512419309"</f>
        <v>512419309</v>
      </c>
      <c r="E81" s="5">
        <v>70.5</v>
      </c>
      <c r="F81" s="5">
        <v>62.5</v>
      </c>
      <c r="G81" s="5"/>
      <c r="H81" s="5">
        <v>67.3</v>
      </c>
    </row>
    <row r="82" s="1" customFormat="1" ht="21" customHeight="1" spans="1:8">
      <c r="A82" s="5">
        <v>79</v>
      </c>
      <c r="B82" s="5" t="str">
        <f t="shared" si="2"/>
        <v>070005</v>
      </c>
      <c r="C82" s="5" t="s">
        <v>10</v>
      </c>
      <c r="D82" s="5" t="str">
        <f>"512419301"</f>
        <v>512419301</v>
      </c>
      <c r="E82" s="5">
        <v>67.5</v>
      </c>
      <c r="F82" s="5">
        <v>63</v>
      </c>
      <c r="G82" s="5"/>
      <c r="H82" s="5">
        <v>65.7</v>
      </c>
    </row>
    <row r="83" s="1" customFormat="1" ht="21" customHeight="1" spans="1:8">
      <c r="A83" s="5">
        <v>80</v>
      </c>
      <c r="B83" s="5" t="str">
        <f t="shared" si="2"/>
        <v>070005</v>
      </c>
      <c r="C83" s="5" t="s">
        <v>10</v>
      </c>
      <c r="D83" s="5" t="str">
        <f>"512419316"</f>
        <v>512419316</v>
      </c>
      <c r="E83" s="5">
        <v>64</v>
      </c>
      <c r="F83" s="5">
        <v>65.5</v>
      </c>
      <c r="G83" s="5"/>
      <c r="H83" s="5">
        <v>64.6</v>
      </c>
    </row>
    <row r="84" s="1" customFormat="1" ht="21" customHeight="1" spans="1:8">
      <c r="A84" s="5">
        <v>81</v>
      </c>
      <c r="B84" s="5" t="str">
        <f t="shared" si="2"/>
        <v>070005</v>
      </c>
      <c r="C84" s="5" t="s">
        <v>10</v>
      </c>
      <c r="D84" s="5" t="str">
        <f>"512419224"</f>
        <v>512419224</v>
      </c>
      <c r="E84" s="5">
        <v>0</v>
      </c>
      <c r="F84" s="5">
        <v>0</v>
      </c>
      <c r="G84" s="5"/>
      <c r="H84" s="5">
        <v>0</v>
      </c>
    </row>
    <row r="85" s="1" customFormat="1" ht="21" customHeight="1" spans="1:8">
      <c r="A85" s="5">
        <v>82</v>
      </c>
      <c r="B85" s="5" t="str">
        <f t="shared" si="2"/>
        <v>070005</v>
      </c>
      <c r="C85" s="5" t="s">
        <v>10</v>
      </c>
      <c r="D85" s="5" t="str">
        <f>"512419225"</f>
        <v>512419225</v>
      </c>
      <c r="E85" s="5">
        <v>0</v>
      </c>
      <c r="F85" s="5">
        <v>0</v>
      </c>
      <c r="G85" s="5"/>
      <c r="H85" s="5">
        <v>0</v>
      </c>
    </row>
    <row r="86" s="1" customFormat="1" ht="21" customHeight="1" spans="1:8">
      <c r="A86" s="5">
        <v>83</v>
      </c>
      <c r="B86" s="5" t="str">
        <f t="shared" si="2"/>
        <v>070005</v>
      </c>
      <c r="C86" s="5" t="s">
        <v>10</v>
      </c>
      <c r="D86" s="5" t="str">
        <f>"512419229"</f>
        <v>512419229</v>
      </c>
      <c r="E86" s="5">
        <v>0</v>
      </c>
      <c r="F86" s="5">
        <v>0</v>
      </c>
      <c r="G86" s="5"/>
      <c r="H86" s="5">
        <v>0</v>
      </c>
    </row>
    <row r="87" s="1" customFormat="1" ht="21" customHeight="1" spans="1:8">
      <c r="A87" s="5">
        <v>84</v>
      </c>
      <c r="B87" s="5" t="str">
        <f t="shared" si="2"/>
        <v>070005</v>
      </c>
      <c r="C87" s="5" t="s">
        <v>10</v>
      </c>
      <c r="D87" s="5" t="str">
        <f>"512419318"</f>
        <v>512419318</v>
      </c>
      <c r="E87" s="5">
        <v>0</v>
      </c>
      <c r="F87" s="5">
        <v>0</v>
      </c>
      <c r="G87" s="5"/>
      <c r="H87" s="5">
        <v>0</v>
      </c>
    </row>
    <row r="88" s="1" customFormat="1" ht="21" customHeight="1" spans="1:8">
      <c r="A88" s="5">
        <v>85</v>
      </c>
      <c r="B88" s="5" t="str">
        <f t="shared" si="2"/>
        <v>070005</v>
      </c>
      <c r="C88" s="5" t="s">
        <v>10</v>
      </c>
      <c r="D88" s="5" t="str">
        <f>"512419302"</f>
        <v>512419302</v>
      </c>
      <c r="E88" s="5">
        <v>0</v>
      </c>
      <c r="F88" s="5">
        <v>0</v>
      </c>
      <c r="G88" s="5"/>
      <c r="H88" s="5">
        <v>0</v>
      </c>
    </row>
    <row r="89" s="1" customFormat="1" ht="21" customHeight="1" spans="1:8">
      <c r="A89" s="5">
        <v>86</v>
      </c>
      <c r="B89" s="5" t="str">
        <f t="shared" ref="B89:B115" si="3">"070006"</f>
        <v>070006</v>
      </c>
      <c r="C89" s="5" t="s">
        <v>13</v>
      </c>
      <c r="D89" s="5" t="str">
        <f>"512524526"</f>
        <v>512524526</v>
      </c>
      <c r="E89" s="5">
        <v>95</v>
      </c>
      <c r="F89" s="5">
        <v>91.5</v>
      </c>
      <c r="G89" s="5"/>
      <c r="H89" s="5">
        <v>93.6</v>
      </c>
    </row>
    <row r="90" s="1" customFormat="1" ht="21" customHeight="1" spans="1:8">
      <c r="A90" s="5">
        <v>87</v>
      </c>
      <c r="B90" s="5" t="str">
        <f t="shared" si="3"/>
        <v>070006</v>
      </c>
      <c r="C90" s="5" t="s">
        <v>13</v>
      </c>
      <c r="D90" s="5" t="str">
        <f>"512524529"</f>
        <v>512524529</v>
      </c>
      <c r="E90" s="5">
        <v>91.5</v>
      </c>
      <c r="F90" s="5">
        <v>73</v>
      </c>
      <c r="G90" s="5"/>
      <c r="H90" s="5">
        <v>84.1</v>
      </c>
    </row>
    <row r="91" s="1" customFormat="1" ht="21" customHeight="1" spans="1:8">
      <c r="A91" s="5">
        <v>88</v>
      </c>
      <c r="B91" s="5" t="str">
        <f t="shared" si="3"/>
        <v>070006</v>
      </c>
      <c r="C91" s="5" t="s">
        <v>13</v>
      </c>
      <c r="D91" s="5" t="str">
        <f>"512524522"</f>
        <v>512524522</v>
      </c>
      <c r="E91" s="5">
        <v>87</v>
      </c>
      <c r="F91" s="5">
        <v>75.5</v>
      </c>
      <c r="G91" s="5"/>
      <c r="H91" s="5">
        <v>82.4</v>
      </c>
    </row>
    <row r="92" s="1" customFormat="1" ht="21" customHeight="1" spans="1:8">
      <c r="A92" s="5">
        <v>89</v>
      </c>
      <c r="B92" s="5" t="str">
        <f t="shared" si="3"/>
        <v>070006</v>
      </c>
      <c r="C92" s="5" t="s">
        <v>13</v>
      </c>
      <c r="D92" s="5" t="str">
        <f>"512524604"</f>
        <v>512524604</v>
      </c>
      <c r="E92" s="5">
        <v>86</v>
      </c>
      <c r="F92" s="5">
        <v>77</v>
      </c>
      <c r="G92" s="5"/>
      <c r="H92" s="5">
        <v>82.4</v>
      </c>
    </row>
    <row r="93" s="1" customFormat="1" ht="21" customHeight="1" spans="1:8">
      <c r="A93" s="5">
        <v>90</v>
      </c>
      <c r="B93" s="5" t="str">
        <f t="shared" si="3"/>
        <v>070006</v>
      </c>
      <c r="C93" s="5" t="s">
        <v>13</v>
      </c>
      <c r="D93" s="5" t="str">
        <f>"512524530"</f>
        <v>512524530</v>
      </c>
      <c r="E93" s="5">
        <v>82</v>
      </c>
      <c r="F93" s="5">
        <v>77.5</v>
      </c>
      <c r="G93" s="5"/>
      <c r="H93" s="5">
        <v>80.2</v>
      </c>
    </row>
    <row r="94" s="1" customFormat="1" ht="21" customHeight="1" spans="1:8">
      <c r="A94" s="5">
        <v>91</v>
      </c>
      <c r="B94" s="5" t="str">
        <f t="shared" si="3"/>
        <v>070006</v>
      </c>
      <c r="C94" s="5" t="s">
        <v>13</v>
      </c>
      <c r="D94" s="5" t="str">
        <f>"512524607"</f>
        <v>512524607</v>
      </c>
      <c r="E94" s="5">
        <v>77</v>
      </c>
      <c r="F94" s="5">
        <v>75</v>
      </c>
      <c r="G94" s="5"/>
      <c r="H94" s="5">
        <v>76.2</v>
      </c>
    </row>
    <row r="95" s="1" customFormat="1" ht="21" customHeight="1" spans="1:8">
      <c r="A95" s="5">
        <v>92</v>
      </c>
      <c r="B95" s="5" t="str">
        <f t="shared" si="3"/>
        <v>070006</v>
      </c>
      <c r="C95" s="5" t="s">
        <v>13</v>
      </c>
      <c r="D95" s="5" t="str">
        <f>"512524516"</f>
        <v>512524516</v>
      </c>
      <c r="E95" s="5">
        <v>78</v>
      </c>
      <c r="F95" s="5">
        <v>72</v>
      </c>
      <c r="G95" s="5"/>
      <c r="H95" s="5">
        <v>75.6</v>
      </c>
    </row>
    <row r="96" s="1" customFormat="1" ht="21" customHeight="1" spans="1:8">
      <c r="A96" s="5">
        <v>93</v>
      </c>
      <c r="B96" s="5" t="str">
        <f t="shared" si="3"/>
        <v>070006</v>
      </c>
      <c r="C96" s="5" t="s">
        <v>13</v>
      </c>
      <c r="D96" s="5" t="str">
        <f>"512524525"</f>
        <v>512524525</v>
      </c>
      <c r="E96" s="5">
        <v>76.5</v>
      </c>
      <c r="F96" s="5">
        <v>69</v>
      </c>
      <c r="G96" s="5"/>
      <c r="H96" s="5">
        <v>73.5</v>
      </c>
    </row>
    <row r="97" s="1" customFormat="1" ht="21" customHeight="1" spans="1:8">
      <c r="A97" s="5">
        <v>94</v>
      </c>
      <c r="B97" s="5" t="str">
        <f t="shared" si="3"/>
        <v>070006</v>
      </c>
      <c r="C97" s="5" t="s">
        <v>13</v>
      </c>
      <c r="D97" s="5" t="str">
        <f>"512524606"</f>
        <v>512524606</v>
      </c>
      <c r="E97" s="5">
        <v>78.5</v>
      </c>
      <c r="F97" s="5">
        <v>64.5</v>
      </c>
      <c r="G97" s="5"/>
      <c r="H97" s="5">
        <v>72.9</v>
      </c>
    </row>
    <row r="98" s="1" customFormat="1" ht="21" customHeight="1" spans="1:8">
      <c r="A98" s="5">
        <v>95</v>
      </c>
      <c r="B98" s="5" t="str">
        <f t="shared" si="3"/>
        <v>070006</v>
      </c>
      <c r="C98" s="5" t="s">
        <v>13</v>
      </c>
      <c r="D98" s="5" t="str">
        <f>"512524605"</f>
        <v>512524605</v>
      </c>
      <c r="E98" s="5">
        <v>71</v>
      </c>
      <c r="F98" s="5">
        <v>72.5</v>
      </c>
      <c r="G98" s="5"/>
      <c r="H98" s="5">
        <v>71.6</v>
      </c>
    </row>
    <row r="99" s="1" customFormat="1" ht="21" customHeight="1" spans="1:8">
      <c r="A99" s="5">
        <v>96</v>
      </c>
      <c r="B99" s="5" t="str">
        <f t="shared" si="3"/>
        <v>070006</v>
      </c>
      <c r="C99" s="5" t="s">
        <v>13</v>
      </c>
      <c r="D99" s="5" t="str">
        <f>"512524602"</f>
        <v>512524602</v>
      </c>
      <c r="E99" s="5">
        <v>67.5</v>
      </c>
      <c r="F99" s="5">
        <v>74.5</v>
      </c>
      <c r="G99" s="5"/>
      <c r="H99" s="5">
        <v>70.3</v>
      </c>
    </row>
    <row r="100" s="1" customFormat="1" ht="21" customHeight="1" spans="1:8">
      <c r="A100" s="5">
        <v>97</v>
      </c>
      <c r="B100" s="5" t="str">
        <f t="shared" si="3"/>
        <v>070006</v>
      </c>
      <c r="C100" s="5" t="s">
        <v>13</v>
      </c>
      <c r="D100" s="5" t="str">
        <f>"512524603"</f>
        <v>512524603</v>
      </c>
      <c r="E100" s="5">
        <v>70</v>
      </c>
      <c r="F100" s="5">
        <v>70</v>
      </c>
      <c r="G100" s="5"/>
      <c r="H100" s="5">
        <v>70</v>
      </c>
    </row>
    <row r="101" s="1" customFormat="1" ht="21" customHeight="1" spans="1:8">
      <c r="A101" s="5">
        <v>98</v>
      </c>
      <c r="B101" s="5" t="str">
        <f t="shared" si="3"/>
        <v>070006</v>
      </c>
      <c r="C101" s="5" t="s">
        <v>13</v>
      </c>
      <c r="D101" s="5" t="str">
        <f>"512524521"</f>
        <v>512524521</v>
      </c>
      <c r="E101" s="5">
        <v>65</v>
      </c>
      <c r="F101" s="5">
        <v>77</v>
      </c>
      <c r="G101" s="5"/>
      <c r="H101" s="5">
        <v>69.8</v>
      </c>
    </row>
    <row r="102" s="1" customFormat="1" ht="21" customHeight="1" spans="1:8">
      <c r="A102" s="5">
        <v>99</v>
      </c>
      <c r="B102" s="5" t="str">
        <f t="shared" si="3"/>
        <v>070006</v>
      </c>
      <c r="C102" s="5" t="s">
        <v>13</v>
      </c>
      <c r="D102" s="5" t="str">
        <f>"512524523"</f>
        <v>512524523</v>
      </c>
      <c r="E102" s="5">
        <v>62</v>
      </c>
      <c r="F102" s="5">
        <v>75.5</v>
      </c>
      <c r="G102" s="5"/>
      <c r="H102" s="5">
        <v>67.4</v>
      </c>
    </row>
    <row r="103" s="1" customFormat="1" ht="21" customHeight="1" spans="1:8">
      <c r="A103" s="5">
        <v>100</v>
      </c>
      <c r="B103" s="5" t="str">
        <f t="shared" si="3"/>
        <v>070006</v>
      </c>
      <c r="C103" s="5" t="s">
        <v>13</v>
      </c>
      <c r="D103" s="5" t="str">
        <f>"512524609"</f>
        <v>512524609</v>
      </c>
      <c r="E103" s="5">
        <v>63</v>
      </c>
      <c r="F103" s="5">
        <v>62.5</v>
      </c>
      <c r="G103" s="5"/>
      <c r="H103" s="5">
        <v>62.8</v>
      </c>
    </row>
    <row r="104" s="1" customFormat="1" ht="21" customHeight="1" spans="1:8">
      <c r="A104" s="5">
        <v>101</v>
      </c>
      <c r="B104" s="5" t="str">
        <f t="shared" si="3"/>
        <v>070006</v>
      </c>
      <c r="C104" s="5" t="s">
        <v>13</v>
      </c>
      <c r="D104" s="5" t="str">
        <f>"512524524"</f>
        <v>512524524</v>
      </c>
      <c r="E104" s="5">
        <v>62</v>
      </c>
      <c r="F104" s="5">
        <v>60.5</v>
      </c>
      <c r="G104" s="5"/>
      <c r="H104" s="5">
        <v>61.4</v>
      </c>
    </row>
    <row r="105" s="1" customFormat="1" ht="21" customHeight="1" spans="1:8">
      <c r="A105" s="5">
        <v>102</v>
      </c>
      <c r="B105" s="5" t="str">
        <f t="shared" si="3"/>
        <v>070006</v>
      </c>
      <c r="C105" s="5" t="s">
        <v>13</v>
      </c>
      <c r="D105" s="5" t="str">
        <f>"512524612"</f>
        <v>512524612</v>
      </c>
      <c r="E105" s="5">
        <v>58.5</v>
      </c>
      <c r="F105" s="5">
        <v>64.5</v>
      </c>
      <c r="G105" s="5"/>
      <c r="H105" s="5">
        <v>60.9</v>
      </c>
    </row>
    <row r="106" s="1" customFormat="1" ht="21" customHeight="1" spans="1:8">
      <c r="A106" s="5">
        <v>103</v>
      </c>
      <c r="B106" s="5" t="str">
        <f t="shared" si="3"/>
        <v>070006</v>
      </c>
      <c r="C106" s="5" t="s">
        <v>13</v>
      </c>
      <c r="D106" s="5" t="str">
        <f>"512524519"</f>
        <v>512524519</v>
      </c>
      <c r="E106" s="5">
        <v>52.5</v>
      </c>
      <c r="F106" s="5">
        <v>73.5</v>
      </c>
      <c r="G106" s="5"/>
      <c r="H106" s="5">
        <v>60.9</v>
      </c>
    </row>
    <row r="107" s="1" customFormat="1" ht="21" customHeight="1" spans="1:8">
      <c r="A107" s="5">
        <v>104</v>
      </c>
      <c r="B107" s="5" t="str">
        <f t="shared" si="3"/>
        <v>070006</v>
      </c>
      <c r="C107" s="5" t="s">
        <v>13</v>
      </c>
      <c r="D107" s="5" t="str">
        <f>"512524528"</f>
        <v>512524528</v>
      </c>
      <c r="E107" s="5">
        <v>56.5</v>
      </c>
      <c r="F107" s="5">
        <v>66.5</v>
      </c>
      <c r="G107" s="5"/>
      <c r="H107" s="5">
        <v>60.5</v>
      </c>
    </row>
    <row r="108" s="1" customFormat="1" ht="21" customHeight="1" spans="1:8">
      <c r="A108" s="5">
        <v>105</v>
      </c>
      <c r="B108" s="5" t="str">
        <f t="shared" si="3"/>
        <v>070006</v>
      </c>
      <c r="C108" s="5" t="s">
        <v>13</v>
      </c>
      <c r="D108" s="5" t="str">
        <f>"512524520"</f>
        <v>512524520</v>
      </c>
      <c r="E108" s="5">
        <v>59</v>
      </c>
      <c r="F108" s="5">
        <v>61</v>
      </c>
      <c r="G108" s="5"/>
      <c r="H108" s="5">
        <v>59.8</v>
      </c>
    </row>
    <row r="109" s="1" customFormat="1" ht="21" customHeight="1" spans="1:8">
      <c r="A109" s="5">
        <v>106</v>
      </c>
      <c r="B109" s="5" t="str">
        <f t="shared" si="3"/>
        <v>070006</v>
      </c>
      <c r="C109" s="5" t="s">
        <v>13</v>
      </c>
      <c r="D109" s="5" t="str">
        <f>"512524518"</f>
        <v>512524518</v>
      </c>
      <c r="E109" s="5">
        <v>40.5</v>
      </c>
      <c r="F109" s="5">
        <v>68</v>
      </c>
      <c r="G109" s="5"/>
      <c r="H109" s="5">
        <v>51.5</v>
      </c>
    </row>
    <row r="110" s="1" customFormat="1" ht="21" customHeight="1" spans="1:8">
      <c r="A110" s="5">
        <v>107</v>
      </c>
      <c r="B110" s="5" t="str">
        <f t="shared" si="3"/>
        <v>070006</v>
      </c>
      <c r="C110" s="5" t="s">
        <v>13</v>
      </c>
      <c r="D110" s="5" t="str">
        <f>"512524601"</f>
        <v>512524601</v>
      </c>
      <c r="E110" s="5">
        <v>39.5</v>
      </c>
      <c r="F110" s="5">
        <v>60.5</v>
      </c>
      <c r="G110" s="5"/>
      <c r="H110" s="5">
        <v>47.9</v>
      </c>
    </row>
    <row r="111" s="1" customFormat="1" ht="21" customHeight="1" spans="1:8">
      <c r="A111" s="5">
        <v>108</v>
      </c>
      <c r="B111" s="5" t="str">
        <f t="shared" si="3"/>
        <v>070006</v>
      </c>
      <c r="C111" s="5" t="s">
        <v>13</v>
      </c>
      <c r="D111" s="5" t="str">
        <f>"512524610"</f>
        <v>512524610</v>
      </c>
      <c r="E111" s="5">
        <v>32</v>
      </c>
      <c r="F111" s="5">
        <v>56</v>
      </c>
      <c r="G111" s="5"/>
      <c r="H111" s="5">
        <v>41.6</v>
      </c>
    </row>
    <row r="112" s="1" customFormat="1" ht="21" customHeight="1" spans="1:8">
      <c r="A112" s="5">
        <v>109</v>
      </c>
      <c r="B112" s="5" t="str">
        <f t="shared" si="3"/>
        <v>070006</v>
      </c>
      <c r="C112" s="5" t="s">
        <v>13</v>
      </c>
      <c r="D112" s="5" t="str">
        <f>"512524527"</f>
        <v>512524527</v>
      </c>
      <c r="E112" s="5">
        <v>0</v>
      </c>
      <c r="F112" s="5">
        <v>26</v>
      </c>
      <c r="G112" s="5"/>
      <c r="H112" s="5">
        <v>10.4</v>
      </c>
    </row>
    <row r="113" s="1" customFormat="1" ht="21" customHeight="1" spans="1:8">
      <c r="A113" s="5">
        <v>110</v>
      </c>
      <c r="B113" s="5" t="str">
        <f t="shared" si="3"/>
        <v>070006</v>
      </c>
      <c r="C113" s="5" t="s">
        <v>13</v>
      </c>
      <c r="D113" s="5" t="str">
        <f>"512524608"</f>
        <v>512524608</v>
      </c>
      <c r="E113" s="5">
        <v>0</v>
      </c>
      <c r="F113" s="5">
        <v>0</v>
      </c>
      <c r="G113" s="5"/>
      <c r="H113" s="5">
        <v>0</v>
      </c>
    </row>
    <row r="114" s="1" customFormat="1" ht="21" customHeight="1" spans="1:8">
      <c r="A114" s="5">
        <v>111</v>
      </c>
      <c r="B114" s="5" t="str">
        <f t="shared" si="3"/>
        <v>070006</v>
      </c>
      <c r="C114" s="5" t="s">
        <v>13</v>
      </c>
      <c r="D114" s="5" t="str">
        <f>"512524611"</f>
        <v>512524611</v>
      </c>
      <c r="E114" s="5">
        <v>0</v>
      </c>
      <c r="F114" s="5">
        <v>0</v>
      </c>
      <c r="G114" s="5"/>
      <c r="H114" s="5">
        <v>0</v>
      </c>
    </row>
    <row r="115" s="1" customFormat="1" ht="21" customHeight="1" spans="1:8">
      <c r="A115" s="5">
        <v>112</v>
      </c>
      <c r="B115" s="5" t="str">
        <f t="shared" si="3"/>
        <v>070006</v>
      </c>
      <c r="C115" s="5" t="s">
        <v>13</v>
      </c>
      <c r="D115" s="5" t="str">
        <f>"512524517"</f>
        <v>512524517</v>
      </c>
      <c r="E115" s="5">
        <v>0</v>
      </c>
      <c r="F115" s="5">
        <v>0</v>
      </c>
      <c r="G115" s="5"/>
      <c r="H115" s="5">
        <v>0</v>
      </c>
    </row>
    <row r="116" s="1" customFormat="1" ht="21" customHeight="1" spans="1:8">
      <c r="A116" s="5">
        <v>113</v>
      </c>
      <c r="B116" s="5" t="str">
        <f t="shared" ref="B116:B151" si="4">"070007"</f>
        <v>070007</v>
      </c>
      <c r="C116" s="5" t="s">
        <v>14</v>
      </c>
      <c r="D116" s="5" t="str">
        <f>"512629614"</f>
        <v>512629614</v>
      </c>
      <c r="E116" s="5">
        <v>102.5</v>
      </c>
      <c r="F116" s="5">
        <v>82</v>
      </c>
      <c r="G116" s="5"/>
      <c r="H116" s="5">
        <v>94.3</v>
      </c>
    </row>
    <row r="117" s="1" customFormat="1" ht="21" customHeight="1" spans="1:8">
      <c r="A117" s="5">
        <v>114</v>
      </c>
      <c r="B117" s="5" t="str">
        <f t="shared" si="4"/>
        <v>070007</v>
      </c>
      <c r="C117" s="5" t="s">
        <v>14</v>
      </c>
      <c r="D117" s="5" t="str">
        <f>"512629702"</f>
        <v>512629702</v>
      </c>
      <c r="E117" s="5">
        <v>94</v>
      </c>
      <c r="F117" s="5">
        <v>92.5</v>
      </c>
      <c r="G117" s="5"/>
      <c r="H117" s="5">
        <v>93.4</v>
      </c>
    </row>
    <row r="118" s="1" customFormat="1" ht="21" customHeight="1" spans="1:8">
      <c r="A118" s="5">
        <v>115</v>
      </c>
      <c r="B118" s="5" t="str">
        <f t="shared" si="4"/>
        <v>070007</v>
      </c>
      <c r="C118" s="5" t="s">
        <v>14</v>
      </c>
      <c r="D118" s="5" t="str">
        <f>"512629609"</f>
        <v>512629609</v>
      </c>
      <c r="E118" s="5">
        <v>96.5</v>
      </c>
      <c r="F118" s="5">
        <v>88.5</v>
      </c>
      <c r="G118" s="5"/>
      <c r="H118" s="5">
        <v>93.3</v>
      </c>
    </row>
    <row r="119" s="1" customFormat="1" ht="21" customHeight="1" spans="1:8">
      <c r="A119" s="5">
        <v>116</v>
      </c>
      <c r="B119" s="5" t="str">
        <f t="shared" si="4"/>
        <v>070007</v>
      </c>
      <c r="C119" s="5" t="s">
        <v>14</v>
      </c>
      <c r="D119" s="5" t="str">
        <f>"512629616"</f>
        <v>512629616</v>
      </c>
      <c r="E119" s="5">
        <v>101.5</v>
      </c>
      <c r="F119" s="5">
        <v>79.5</v>
      </c>
      <c r="G119" s="5"/>
      <c r="H119" s="5">
        <v>92.7</v>
      </c>
    </row>
    <row r="120" s="1" customFormat="1" ht="21" customHeight="1" spans="1:8">
      <c r="A120" s="5">
        <v>117</v>
      </c>
      <c r="B120" s="5" t="str">
        <f t="shared" si="4"/>
        <v>070007</v>
      </c>
      <c r="C120" s="5" t="s">
        <v>14</v>
      </c>
      <c r="D120" s="5" t="str">
        <f>"512629615"</f>
        <v>512629615</v>
      </c>
      <c r="E120" s="5">
        <v>95.5</v>
      </c>
      <c r="F120" s="5">
        <v>83.5</v>
      </c>
      <c r="G120" s="5"/>
      <c r="H120" s="5">
        <v>90.7</v>
      </c>
    </row>
    <row r="121" s="1" customFormat="1" ht="21" customHeight="1" spans="1:8">
      <c r="A121" s="5">
        <v>118</v>
      </c>
      <c r="B121" s="5" t="str">
        <f t="shared" si="4"/>
        <v>070007</v>
      </c>
      <c r="C121" s="5" t="s">
        <v>14</v>
      </c>
      <c r="D121" s="5" t="str">
        <f>"512629629"</f>
        <v>512629629</v>
      </c>
      <c r="E121" s="5">
        <v>100.5</v>
      </c>
      <c r="F121" s="5">
        <v>72.5</v>
      </c>
      <c r="G121" s="5"/>
      <c r="H121" s="5">
        <v>89.3</v>
      </c>
    </row>
    <row r="122" s="1" customFormat="1" ht="21" customHeight="1" spans="1:8">
      <c r="A122" s="5">
        <v>119</v>
      </c>
      <c r="B122" s="5" t="str">
        <f t="shared" si="4"/>
        <v>070007</v>
      </c>
      <c r="C122" s="5" t="s">
        <v>14</v>
      </c>
      <c r="D122" s="5" t="str">
        <f>"512629607"</f>
        <v>512629607</v>
      </c>
      <c r="E122" s="5">
        <v>91.5</v>
      </c>
      <c r="F122" s="5">
        <v>84.5</v>
      </c>
      <c r="G122" s="5"/>
      <c r="H122" s="5">
        <v>88.7</v>
      </c>
    </row>
    <row r="123" s="1" customFormat="1" ht="21" customHeight="1" spans="1:8">
      <c r="A123" s="5">
        <v>120</v>
      </c>
      <c r="B123" s="5" t="str">
        <f t="shared" si="4"/>
        <v>070007</v>
      </c>
      <c r="C123" s="5" t="s">
        <v>14</v>
      </c>
      <c r="D123" s="5" t="str">
        <f>"512629530"</f>
        <v>512629530</v>
      </c>
      <c r="E123" s="5">
        <v>92.5</v>
      </c>
      <c r="F123" s="5">
        <v>82.5</v>
      </c>
      <c r="G123" s="5"/>
      <c r="H123" s="5">
        <v>88.5</v>
      </c>
    </row>
    <row r="124" s="1" customFormat="1" ht="21" customHeight="1" spans="1:8">
      <c r="A124" s="5">
        <v>121</v>
      </c>
      <c r="B124" s="5" t="str">
        <f t="shared" si="4"/>
        <v>070007</v>
      </c>
      <c r="C124" s="5" t="s">
        <v>14</v>
      </c>
      <c r="D124" s="5" t="str">
        <f>"512629610"</f>
        <v>512629610</v>
      </c>
      <c r="E124" s="5">
        <v>98.5</v>
      </c>
      <c r="F124" s="5">
        <v>73</v>
      </c>
      <c r="G124" s="5"/>
      <c r="H124" s="5">
        <v>88.3</v>
      </c>
    </row>
    <row r="125" s="1" customFormat="1" ht="21" customHeight="1" spans="1:8">
      <c r="A125" s="5">
        <v>122</v>
      </c>
      <c r="B125" s="5" t="str">
        <f t="shared" si="4"/>
        <v>070007</v>
      </c>
      <c r="C125" s="5" t="s">
        <v>14</v>
      </c>
      <c r="D125" s="5" t="str">
        <f>"512629619"</f>
        <v>512629619</v>
      </c>
      <c r="E125" s="5">
        <v>94</v>
      </c>
      <c r="F125" s="5">
        <v>77.5</v>
      </c>
      <c r="G125" s="5"/>
      <c r="H125" s="5">
        <v>87.4</v>
      </c>
    </row>
    <row r="126" s="1" customFormat="1" ht="21" customHeight="1" spans="1:8">
      <c r="A126" s="5">
        <v>123</v>
      </c>
      <c r="B126" s="5" t="str">
        <f t="shared" si="4"/>
        <v>070007</v>
      </c>
      <c r="C126" s="5" t="s">
        <v>14</v>
      </c>
      <c r="D126" s="5" t="str">
        <f>"512629529"</f>
        <v>512629529</v>
      </c>
      <c r="E126" s="5">
        <v>94.5</v>
      </c>
      <c r="F126" s="5">
        <v>72.5</v>
      </c>
      <c r="G126" s="5"/>
      <c r="H126" s="5">
        <v>85.7</v>
      </c>
    </row>
    <row r="127" s="1" customFormat="1" ht="21" customHeight="1" spans="1:8">
      <c r="A127" s="5">
        <v>124</v>
      </c>
      <c r="B127" s="5" t="str">
        <f t="shared" si="4"/>
        <v>070007</v>
      </c>
      <c r="C127" s="5" t="s">
        <v>14</v>
      </c>
      <c r="D127" s="5" t="str">
        <f>"512629617"</f>
        <v>512629617</v>
      </c>
      <c r="E127" s="5">
        <v>94.5</v>
      </c>
      <c r="F127" s="5">
        <v>71.5</v>
      </c>
      <c r="G127" s="5"/>
      <c r="H127" s="5">
        <v>85.3</v>
      </c>
    </row>
    <row r="128" s="1" customFormat="1" ht="21" customHeight="1" spans="1:8">
      <c r="A128" s="5">
        <v>125</v>
      </c>
      <c r="B128" s="5" t="str">
        <f t="shared" si="4"/>
        <v>070007</v>
      </c>
      <c r="C128" s="5" t="s">
        <v>14</v>
      </c>
      <c r="D128" s="5" t="str">
        <f>"512629625"</f>
        <v>512629625</v>
      </c>
      <c r="E128" s="5">
        <v>94</v>
      </c>
      <c r="F128" s="5">
        <v>69.5</v>
      </c>
      <c r="G128" s="5"/>
      <c r="H128" s="5">
        <v>84.2</v>
      </c>
    </row>
    <row r="129" s="1" customFormat="1" ht="21" customHeight="1" spans="1:8">
      <c r="A129" s="5">
        <v>126</v>
      </c>
      <c r="B129" s="5" t="str">
        <f t="shared" si="4"/>
        <v>070007</v>
      </c>
      <c r="C129" s="5" t="s">
        <v>14</v>
      </c>
      <c r="D129" s="5" t="str">
        <f>"512629601"</f>
        <v>512629601</v>
      </c>
      <c r="E129" s="5">
        <v>97.5</v>
      </c>
      <c r="F129" s="5">
        <v>61</v>
      </c>
      <c r="G129" s="5"/>
      <c r="H129" s="5">
        <v>82.9</v>
      </c>
    </row>
    <row r="130" s="1" customFormat="1" ht="21" customHeight="1" spans="1:8">
      <c r="A130" s="5">
        <v>127</v>
      </c>
      <c r="B130" s="5" t="str">
        <f t="shared" si="4"/>
        <v>070007</v>
      </c>
      <c r="C130" s="5" t="s">
        <v>14</v>
      </c>
      <c r="D130" s="5" t="str">
        <f>"512629611"</f>
        <v>512629611</v>
      </c>
      <c r="E130" s="5">
        <v>85</v>
      </c>
      <c r="F130" s="5">
        <v>78.5</v>
      </c>
      <c r="G130" s="5"/>
      <c r="H130" s="5">
        <v>82.4</v>
      </c>
    </row>
    <row r="131" s="1" customFormat="1" ht="21" customHeight="1" spans="1:8">
      <c r="A131" s="5">
        <v>128</v>
      </c>
      <c r="B131" s="5" t="str">
        <f t="shared" si="4"/>
        <v>070007</v>
      </c>
      <c r="C131" s="5" t="s">
        <v>14</v>
      </c>
      <c r="D131" s="5" t="str">
        <f>"512629624"</f>
        <v>512629624</v>
      </c>
      <c r="E131" s="5">
        <v>86</v>
      </c>
      <c r="F131" s="5">
        <v>75.5</v>
      </c>
      <c r="G131" s="5"/>
      <c r="H131" s="5">
        <v>81.8</v>
      </c>
    </row>
    <row r="132" s="1" customFormat="1" ht="21" customHeight="1" spans="1:8">
      <c r="A132" s="5">
        <v>129</v>
      </c>
      <c r="B132" s="5" t="str">
        <f t="shared" si="4"/>
        <v>070007</v>
      </c>
      <c r="C132" s="5" t="s">
        <v>14</v>
      </c>
      <c r="D132" s="5" t="str">
        <f>"512629612"</f>
        <v>512629612</v>
      </c>
      <c r="E132" s="5">
        <v>91.5</v>
      </c>
      <c r="F132" s="5">
        <v>66.5</v>
      </c>
      <c r="G132" s="5"/>
      <c r="H132" s="5">
        <v>81.5</v>
      </c>
    </row>
    <row r="133" s="1" customFormat="1" ht="21" customHeight="1" spans="1:8">
      <c r="A133" s="5">
        <v>130</v>
      </c>
      <c r="B133" s="5" t="str">
        <f t="shared" si="4"/>
        <v>070007</v>
      </c>
      <c r="C133" s="5" t="s">
        <v>14</v>
      </c>
      <c r="D133" s="5" t="str">
        <f>"512629605"</f>
        <v>512629605</v>
      </c>
      <c r="E133" s="5">
        <v>84.5</v>
      </c>
      <c r="F133" s="5">
        <v>76</v>
      </c>
      <c r="G133" s="5"/>
      <c r="H133" s="5">
        <v>81.1</v>
      </c>
    </row>
    <row r="134" s="1" customFormat="1" ht="21" customHeight="1" spans="1:8">
      <c r="A134" s="5">
        <v>131</v>
      </c>
      <c r="B134" s="5" t="str">
        <f t="shared" si="4"/>
        <v>070007</v>
      </c>
      <c r="C134" s="5" t="s">
        <v>14</v>
      </c>
      <c r="D134" s="5" t="str">
        <f>"512629528"</f>
        <v>512629528</v>
      </c>
      <c r="E134" s="5">
        <v>92.5</v>
      </c>
      <c r="F134" s="5">
        <v>63.5</v>
      </c>
      <c r="G134" s="5"/>
      <c r="H134" s="5">
        <v>80.9</v>
      </c>
    </row>
    <row r="135" s="1" customFormat="1" ht="21" customHeight="1" spans="1:8">
      <c r="A135" s="5">
        <v>132</v>
      </c>
      <c r="B135" s="5" t="str">
        <f t="shared" si="4"/>
        <v>070007</v>
      </c>
      <c r="C135" s="5" t="s">
        <v>14</v>
      </c>
      <c r="D135" s="5" t="str">
        <f>"512629622"</f>
        <v>512629622</v>
      </c>
      <c r="E135" s="5">
        <v>88</v>
      </c>
      <c r="F135" s="5">
        <v>69.5</v>
      </c>
      <c r="G135" s="5"/>
      <c r="H135" s="5">
        <v>80.6</v>
      </c>
    </row>
    <row r="136" s="1" customFormat="1" ht="21" customHeight="1" spans="1:8">
      <c r="A136" s="5">
        <v>133</v>
      </c>
      <c r="B136" s="5" t="str">
        <f t="shared" si="4"/>
        <v>070007</v>
      </c>
      <c r="C136" s="5" t="s">
        <v>14</v>
      </c>
      <c r="D136" s="5" t="str">
        <f>"512629613"</f>
        <v>512629613</v>
      </c>
      <c r="E136" s="5">
        <v>95</v>
      </c>
      <c r="F136" s="5">
        <v>58.5</v>
      </c>
      <c r="G136" s="5"/>
      <c r="H136" s="5">
        <v>80.4</v>
      </c>
    </row>
    <row r="137" s="1" customFormat="1" ht="21" customHeight="1" spans="1:8">
      <c r="A137" s="5">
        <v>134</v>
      </c>
      <c r="B137" s="5" t="str">
        <f t="shared" si="4"/>
        <v>070007</v>
      </c>
      <c r="C137" s="5" t="s">
        <v>14</v>
      </c>
      <c r="D137" s="5" t="str">
        <f>"512629630"</f>
        <v>512629630</v>
      </c>
      <c r="E137" s="5">
        <v>90.5</v>
      </c>
      <c r="F137" s="5">
        <v>64.5</v>
      </c>
      <c r="G137" s="5"/>
      <c r="H137" s="5">
        <v>80.1</v>
      </c>
    </row>
    <row r="138" s="1" customFormat="1" ht="21" customHeight="1" spans="1:8">
      <c r="A138" s="5">
        <v>135</v>
      </c>
      <c r="B138" s="5" t="str">
        <f t="shared" si="4"/>
        <v>070007</v>
      </c>
      <c r="C138" s="5" t="s">
        <v>14</v>
      </c>
      <c r="D138" s="5" t="str">
        <f>"512629623"</f>
        <v>512629623</v>
      </c>
      <c r="E138" s="5">
        <v>95</v>
      </c>
      <c r="F138" s="5">
        <v>57</v>
      </c>
      <c r="G138" s="5"/>
      <c r="H138" s="5">
        <v>79.8</v>
      </c>
    </row>
    <row r="139" s="1" customFormat="1" ht="21" customHeight="1" spans="1:8">
      <c r="A139" s="5">
        <v>136</v>
      </c>
      <c r="B139" s="5" t="str">
        <f t="shared" si="4"/>
        <v>070007</v>
      </c>
      <c r="C139" s="5" t="s">
        <v>14</v>
      </c>
      <c r="D139" s="5" t="str">
        <f>"512629628"</f>
        <v>512629628</v>
      </c>
      <c r="E139" s="5">
        <v>92</v>
      </c>
      <c r="F139" s="5">
        <v>61.5</v>
      </c>
      <c r="G139" s="5"/>
      <c r="H139" s="5">
        <v>79.8</v>
      </c>
    </row>
    <row r="140" s="1" customFormat="1" ht="21" customHeight="1" spans="1:8">
      <c r="A140" s="5">
        <v>137</v>
      </c>
      <c r="B140" s="5" t="str">
        <f t="shared" si="4"/>
        <v>070007</v>
      </c>
      <c r="C140" s="5" t="s">
        <v>14</v>
      </c>
      <c r="D140" s="5" t="str">
        <f>"512629620"</f>
        <v>512629620</v>
      </c>
      <c r="E140" s="5">
        <v>78</v>
      </c>
      <c r="F140" s="5">
        <v>77</v>
      </c>
      <c r="G140" s="5"/>
      <c r="H140" s="5">
        <v>77.6</v>
      </c>
    </row>
    <row r="141" s="1" customFormat="1" ht="21" customHeight="1" spans="1:8">
      <c r="A141" s="5">
        <v>138</v>
      </c>
      <c r="B141" s="5" t="str">
        <f t="shared" si="4"/>
        <v>070007</v>
      </c>
      <c r="C141" s="5" t="s">
        <v>14</v>
      </c>
      <c r="D141" s="5" t="str">
        <f>"512629527"</f>
        <v>512629527</v>
      </c>
      <c r="E141" s="5">
        <v>86</v>
      </c>
      <c r="F141" s="5">
        <v>64.5</v>
      </c>
      <c r="G141" s="5"/>
      <c r="H141" s="5">
        <v>77.4</v>
      </c>
    </row>
    <row r="142" s="1" customFormat="1" ht="21" customHeight="1" spans="1:8">
      <c r="A142" s="5">
        <v>139</v>
      </c>
      <c r="B142" s="5" t="str">
        <f t="shared" si="4"/>
        <v>070007</v>
      </c>
      <c r="C142" s="5" t="s">
        <v>14</v>
      </c>
      <c r="D142" s="5" t="str">
        <f>"512629604"</f>
        <v>512629604</v>
      </c>
      <c r="E142" s="5">
        <v>90</v>
      </c>
      <c r="F142" s="5">
        <v>58</v>
      </c>
      <c r="G142" s="5"/>
      <c r="H142" s="5">
        <v>77.2</v>
      </c>
    </row>
    <row r="143" s="1" customFormat="1" ht="21" customHeight="1" spans="1:8">
      <c r="A143" s="5">
        <v>140</v>
      </c>
      <c r="B143" s="5" t="str">
        <f t="shared" si="4"/>
        <v>070007</v>
      </c>
      <c r="C143" s="5" t="s">
        <v>14</v>
      </c>
      <c r="D143" s="5" t="str">
        <f>"512629627"</f>
        <v>512629627</v>
      </c>
      <c r="E143" s="5">
        <v>80</v>
      </c>
      <c r="F143" s="5">
        <v>71</v>
      </c>
      <c r="G143" s="5"/>
      <c r="H143" s="5">
        <v>76.4</v>
      </c>
    </row>
    <row r="144" s="1" customFormat="1" ht="21" customHeight="1" spans="1:8">
      <c r="A144" s="5">
        <v>141</v>
      </c>
      <c r="B144" s="5" t="str">
        <f t="shared" si="4"/>
        <v>070007</v>
      </c>
      <c r="C144" s="5" t="s">
        <v>14</v>
      </c>
      <c r="D144" s="5" t="str">
        <f>"512629626"</f>
        <v>512629626</v>
      </c>
      <c r="E144" s="5">
        <v>80.5</v>
      </c>
      <c r="F144" s="5">
        <v>65.5</v>
      </c>
      <c r="G144" s="5"/>
      <c r="H144" s="5">
        <v>74.5</v>
      </c>
    </row>
    <row r="145" s="1" customFormat="1" ht="21" customHeight="1" spans="1:8">
      <c r="A145" s="5">
        <v>142</v>
      </c>
      <c r="B145" s="5" t="str">
        <f t="shared" si="4"/>
        <v>070007</v>
      </c>
      <c r="C145" s="5" t="s">
        <v>14</v>
      </c>
      <c r="D145" s="5" t="str">
        <f>"512629608"</f>
        <v>512629608</v>
      </c>
      <c r="E145" s="5">
        <v>78.5</v>
      </c>
      <c r="F145" s="5">
        <v>62.5</v>
      </c>
      <c r="G145" s="5"/>
      <c r="H145" s="5">
        <v>72.1</v>
      </c>
    </row>
    <row r="146" s="1" customFormat="1" ht="21" customHeight="1" spans="1:8">
      <c r="A146" s="5">
        <v>143</v>
      </c>
      <c r="B146" s="5" t="str">
        <f t="shared" si="4"/>
        <v>070007</v>
      </c>
      <c r="C146" s="5" t="s">
        <v>14</v>
      </c>
      <c r="D146" s="5" t="str">
        <f>"512629618"</f>
        <v>512629618</v>
      </c>
      <c r="E146" s="5">
        <v>0</v>
      </c>
      <c r="F146" s="5">
        <v>0</v>
      </c>
      <c r="G146" s="5"/>
      <c r="H146" s="5">
        <v>0</v>
      </c>
    </row>
    <row r="147" s="1" customFormat="1" ht="21" customHeight="1" spans="1:8">
      <c r="A147" s="5">
        <v>144</v>
      </c>
      <c r="B147" s="5" t="str">
        <f t="shared" si="4"/>
        <v>070007</v>
      </c>
      <c r="C147" s="5" t="s">
        <v>14</v>
      </c>
      <c r="D147" s="5" t="str">
        <f>"512629602"</f>
        <v>512629602</v>
      </c>
      <c r="E147" s="5">
        <v>0</v>
      </c>
      <c r="F147" s="5">
        <v>0</v>
      </c>
      <c r="G147" s="5"/>
      <c r="H147" s="5">
        <v>0</v>
      </c>
    </row>
    <row r="148" s="1" customFormat="1" ht="21" customHeight="1" spans="1:8">
      <c r="A148" s="5">
        <v>145</v>
      </c>
      <c r="B148" s="5" t="str">
        <f t="shared" si="4"/>
        <v>070007</v>
      </c>
      <c r="C148" s="5" t="s">
        <v>14</v>
      </c>
      <c r="D148" s="5" t="str">
        <f>"512629606"</f>
        <v>512629606</v>
      </c>
      <c r="E148" s="5">
        <v>0</v>
      </c>
      <c r="F148" s="5">
        <v>0</v>
      </c>
      <c r="G148" s="5"/>
      <c r="H148" s="5">
        <v>0</v>
      </c>
    </row>
    <row r="149" s="1" customFormat="1" ht="21" customHeight="1" spans="1:8">
      <c r="A149" s="5">
        <v>146</v>
      </c>
      <c r="B149" s="5" t="str">
        <f t="shared" si="4"/>
        <v>070007</v>
      </c>
      <c r="C149" s="5" t="s">
        <v>14</v>
      </c>
      <c r="D149" s="5" t="str">
        <f>"512629701"</f>
        <v>512629701</v>
      </c>
      <c r="E149" s="5">
        <v>0</v>
      </c>
      <c r="F149" s="5">
        <v>0</v>
      </c>
      <c r="G149" s="5"/>
      <c r="H149" s="5">
        <v>0</v>
      </c>
    </row>
    <row r="150" s="1" customFormat="1" ht="21" customHeight="1" spans="1:8">
      <c r="A150" s="5">
        <v>147</v>
      </c>
      <c r="B150" s="5" t="str">
        <f t="shared" si="4"/>
        <v>070007</v>
      </c>
      <c r="C150" s="5" t="s">
        <v>14</v>
      </c>
      <c r="D150" s="5" t="str">
        <f>"512629603"</f>
        <v>512629603</v>
      </c>
      <c r="E150" s="5">
        <v>0</v>
      </c>
      <c r="F150" s="5">
        <v>0</v>
      </c>
      <c r="G150" s="5"/>
      <c r="H150" s="5">
        <v>0</v>
      </c>
    </row>
    <row r="151" s="1" customFormat="1" ht="21" customHeight="1" spans="1:8">
      <c r="A151" s="5">
        <v>148</v>
      </c>
      <c r="B151" s="5" t="str">
        <f t="shared" si="4"/>
        <v>070007</v>
      </c>
      <c r="C151" s="5" t="s">
        <v>14</v>
      </c>
      <c r="D151" s="5" t="str">
        <f>"512629621"</f>
        <v>512629621</v>
      </c>
      <c r="E151" s="5">
        <v>0</v>
      </c>
      <c r="F151" s="5">
        <v>0</v>
      </c>
      <c r="G151" s="5"/>
      <c r="H151" s="5">
        <v>0</v>
      </c>
    </row>
    <row r="152" s="1" customFormat="1" ht="21" customHeight="1" spans="1:8">
      <c r="A152" s="5">
        <v>149</v>
      </c>
      <c r="B152" s="5" t="str">
        <f t="shared" ref="B152:B157" si="5">"070008"</f>
        <v>070008</v>
      </c>
      <c r="C152" s="5" t="s">
        <v>15</v>
      </c>
      <c r="D152" s="5" t="str">
        <f>"512732730"</f>
        <v>512732730</v>
      </c>
      <c r="E152" s="5">
        <v>90.5</v>
      </c>
      <c r="F152" s="5">
        <v>86.5</v>
      </c>
      <c r="G152" s="5"/>
      <c r="H152" s="5">
        <v>88.9</v>
      </c>
    </row>
    <row r="153" s="1" customFormat="1" ht="21" customHeight="1" spans="1:8">
      <c r="A153" s="5">
        <v>150</v>
      </c>
      <c r="B153" s="5" t="str">
        <f t="shared" si="5"/>
        <v>070008</v>
      </c>
      <c r="C153" s="5" t="s">
        <v>15</v>
      </c>
      <c r="D153" s="5" t="str">
        <f>"512732725"</f>
        <v>512732725</v>
      </c>
      <c r="E153" s="5">
        <v>85</v>
      </c>
      <c r="F153" s="5">
        <v>69.5</v>
      </c>
      <c r="G153" s="5"/>
      <c r="H153" s="5">
        <v>78.8</v>
      </c>
    </row>
    <row r="154" s="1" customFormat="1" ht="21" customHeight="1" spans="1:8">
      <c r="A154" s="5">
        <v>151</v>
      </c>
      <c r="B154" s="5" t="str">
        <f t="shared" si="5"/>
        <v>070008</v>
      </c>
      <c r="C154" s="5" t="s">
        <v>15</v>
      </c>
      <c r="D154" s="5" t="str">
        <f>"512732727"</f>
        <v>512732727</v>
      </c>
      <c r="E154" s="5">
        <v>75</v>
      </c>
      <c r="F154" s="5">
        <v>84</v>
      </c>
      <c r="G154" s="5"/>
      <c r="H154" s="5">
        <v>78.6</v>
      </c>
    </row>
    <row r="155" s="1" customFormat="1" ht="21" customHeight="1" spans="1:8">
      <c r="A155" s="5">
        <v>152</v>
      </c>
      <c r="B155" s="5" t="str">
        <f t="shared" si="5"/>
        <v>070008</v>
      </c>
      <c r="C155" s="5" t="s">
        <v>15</v>
      </c>
      <c r="D155" s="5" t="str">
        <f>"512732726"</f>
        <v>512732726</v>
      </c>
      <c r="E155" s="5">
        <v>86</v>
      </c>
      <c r="F155" s="5">
        <v>65.5</v>
      </c>
      <c r="G155" s="5"/>
      <c r="H155" s="5">
        <v>77.8</v>
      </c>
    </row>
    <row r="156" s="1" customFormat="1" ht="21" customHeight="1" spans="1:8">
      <c r="A156" s="5">
        <v>153</v>
      </c>
      <c r="B156" s="5" t="str">
        <f t="shared" si="5"/>
        <v>070008</v>
      </c>
      <c r="C156" s="5" t="s">
        <v>15</v>
      </c>
      <c r="D156" s="5" t="str">
        <f>"512732729"</f>
        <v>512732729</v>
      </c>
      <c r="E156" s="5">
        <v>90</v>
      </c>
      <c r="F156" s="5">
        <v>56</v>
      </c>
      <c r="G156" s="5"/>
      <c r="H156" s="5">
        <v>76.4</v>
      </c>
    </row>
    <row r="157" s="1" customFormat="1" ht="21" customHeight="1" spans="1:8">
      <c r="A157" s="5">
        <v>154</v>
      </c>
      <c r="B157" s="5" t="str">
        <f t="shared" si="5"/>
        <v>070008</v>
      </c>
      <c r="C157" s="5" t="s">
        <v>15</v>
      </c>
      <c r="D157" s="5" t="str">
        <f>"512732728"</f>
        <v>512732728</v>
      </c>
      <c r="E157" s="5">
        <v>79</v>
      </c>
      <c r="F157" s="5">
        <v>51.5</v>
      </c>
      <c r="G157" s="5"/>
      <c r="H157" s="5">
        <v>68</v>
      </c>
    </row>
    <row r="158" s="1" customFormat="1" ht="21" customHeight="1" spans="1:8">
      <c r="A158" s="5">
        <v>155</v>
      </c>
      <c r="B158" s="5" t="str">
        <f>"070009"</f>
        <v>070009</v>
      </c>
      <c r="C158" s="5" t="s">
        <v>11</v>
      </c>
      <c r="D158" s="5" t="str">
        <f>"512421514"</f>
        <v>512421514</v>
      </c>
      <c r="E158" s="5">
        <v>79.5</v>
      </c>
      <c r="F158" s="5">
        <v>72.5</v>
      </c>
      <c r="G158" s="5"/>
      <c r="H158" s="5">
        <v>76.7</v>
      </c>
    </row>
    <row r="159" s="1" customFormat="1" ht="21" customHeight="1" spans="1:8">
      <c r="A159" s="5">
        <v>156</v>
      </c>
      <c r="B159" s="5" t="str">
        <f>"070009"</f>
        <v>070009</v>
      </c>
      <c r="C159" s="5" t="s">
        <v>11</v>
      </c>
      <c r="D159" s="5" t="str">
        <f>"512421513"</f>
        <v>512421513</v>
      </c>
      <c r="E159" s="5">
        <v>81.5</v>
      </c>
      <c r="F159" s="5">
        <v>68.5</v>
      </c>
      <c r="G159" s="5"/>
      <c r="H159" s="5">
        <v>76.3</v>
      </c>
    </row>
    <row r="160" s="1" customFormat="1" ht="21" customHeight="1" spans="1:8">
      <c r="A160" s="5">
        <v>157</v>
      </c>
      <c r="B160" s="5" t="str">
        <f t="shared" ref="B160:B172" si="6">"070010"</f>
        <v>070010</v>
      </c>
      <c r="C160" s="5" t="s">
        <v>16</v>
      </c>
      <c r="D160" s="5" t="str">
        <f>"512420705"</f>
        <v>512420705</v>
      </c>
      <c r="E160" s="5">
        <v>98.5</v>
      </c>
      <c r="F160" s="5">
        <v>81</v>
      </c>
      <c r="G160" s="5"/>
      <c r="H160" s="5">
        <v>91.5</v>
      </c>
    </row>
    <row r="161" s="1" customFormat="1" ht="21" customHeight="1" spans="1:8">
      <c r="A161" s="5">
        <v>158</v>
      </c>
      <c r="B161" s="5" t="str">
        <f t="shared" si="6"/>
        <v>070010</v>
      </c>
      <c r="C161" s="5" t="s">
        <v>16</v>
      </c>
      <c r="D161" s="5" t="str">
        <f>"512420712"</f>
        <v>512420712</v>
      </c>
      <c r="E161" s="5">
        <v>95.5</v>
      </c>
      <c r="F161" s="5">
        <v>80</v>
      </c>
      <c r="G161" s="5"/>
      <c r="H161" s="5">
        <v>89.3</v>
      </c>
    </row>
    <row r="162" s="1" customFormat="1" ht="21" customHeight="1" spans="1:8">
      <c r="A162" s="5">
        <v>159</v>
      </c>
      <c r="B162" s="5" t="str">
        <f t="shared" si="6"/>
        <v>070010</v>
      </c>
      <c r="C162" s="5" t="s">
        <v>16</v>
      </c>
      <c r="D162" s="5" t="str">
        <f>"512420714"</f>
        <v>512420714</v>
      </c>
      <c r="E162" s="5">
        <v>89.5</v>
      </c>
      <c r="F162" s="5">
        <v>75</v>
      </c>
      <c r="G162" s="5"/>
      <c r="H162" s="5">
        <v>83.7</v>
      </c>
    </row>
    <row r="163" s="1" customFormat="1" ht="21" customHeight="1" spans="1:8">
      <c r="A163" s="5">
        <v>160</v>
      </c>
      <c r="B163" s="5" t="str">
        <f t="shared" si="6"/>
        <v>070010</v>
      </c>
      <c r="C163" s="5" t="s">
        <v>16</v>
      </c>
      <c r="D163" s="5" t="str">
        <f>"512420707"</f>
        <v>512420707</v>
      </c>
      <c r="E163" s="5">
        <v>83</v>
      </c>
      <c r="F163" s="5">
        <v>84.5</v>
      </c>
      <c r="G163" s="5"/>
      <c r="H163" s="5">
        <v>83.6</v>
      </c>
    </row>
    <row r="164" s="1" customFormat="1" ht="21" customHeight="1" spans="1:8">
      <c r="A164" s="5">
        <v>161</v>
      </c>
      <c r="B164" s="5" t="str">
        <f t="shared" si="6"/>
        <v>070010</v>
      </c>
      <c r="C164" s="5" t="s">
        <v>16</v>
      </c>
      <c r="D164" s="5" t="str">
        <f>"512420713"</f>
        <v>512420713</v>
      </c>
      <c r="E164" s="5">
        <v>81</v>
      </c>
      <c r="F164" s="5">
        <v>79.5</v>
      </c>
      <c r="G164" s="5"/>
      <c r="H164" s="5">
        <v>80.4</v>
      </c>
    </row>
    <row r="165" s="1" customFormat="1" ht="21" customHeight="1" spans="1:8">
      <c r="A165" s="5">
        <v>162</v>
      </c>
      <c r="B165" s="5" t="str">
        <f t="shared" si="6"/>
        <v>070010</v>
      </c>
      <c r="C165" s="5" t="s">
        <v>16</v>
      </c>
      <c r="D165" s="5" t="str">
        <f>"512420704"</f>
        <v>512420704</v>
      </c>
      <c r="E165" s="5">
        <v>76.5</v>
      </c>
      <c r="F165" s="5">
        <v>80.5</v>
      </c>
      <c r="G165" s="5"/>
      <c r="H165" s="5">
        <v>78.1</v>
      </c>
    </row>
    <row r="166" s="1" customFormat="1" ht="21" customHeight="1" spans="1:8">
      <c r="A166" s="5">
        <v>163</v>
      </c>
      <c r="B166" s="5" t="str">
        <f t="shared" si="6"/>
        <v>070010</v>
      </c>
      <c r="C166" s="5" t="s">
        <v>16</v>
      </c>
      <c r="D166" s="5" t="str">
        <f>"512420716"</f>
        <v>512420716</v>
      </c>
      <c r="E166" s="5">
        <v>75.5</v>
      </c>
      <c r="F166" s="5">
        <v>71</v>
      </c>
      <c r="G166" s="5"/>
      <c r="H166" s="5">
        <v>73.7</v>
      </c>
    </row>
    <row r="167" s="1" customFormat="1" ht="21" customHeight="1" spans="1:8">
      <c r="A167" s="5">
        <v>164</v>
      </c>
      <c r="B167" s="5" t="str">
        <f t="shared" si="6"/>
        <v>070010</v>
      </c>
      <c r="C167" s="5" t="s">
        <v>16</v>
      </c>
      <c r="D167" s="5" t="str">
        <f>"512420706"</f>
        <v>512420706</v>
      </c>
      <c r="E167" s="5">
        <v>58.5</v>
      </c>
      <c r="F167" s="5">
        <v>72</v>
      </c>
      <c r="G167" s="5"/>
      <c r="H167" s="5">
        <v>63.9</v>
      </c>
    </row>
    <row r="168" s="1" customFormat="1" ht="21" customHeight="1" spans="1:8">
      <c r="A168" s="5">
        <v>165</v>
      </c>
      <c r="B168" s="5" t="str">
        <f t="shared" si="6"/>
        <v>070010</v>
      </c>
      <c r="C168" s="5" t="s">
        <v>16</v>
      </c>
      <c r="D168" s="5" t="str">
        <f>"512420711"</f>
        <v>512420711</v>
      </c>
      <c r="E168" s="5">
        <v>0</v>
      </c>
      <c r="F168" s="5">
        <v>0</v>
      </c>
      <c r="G168" s="5"/>
      <c r="H168" s="5">
        <v>0</v>
      </c>
    </row>
    <row r="169" s="1" customFormat="1" ht="21" customHeight="1" spans="1:8">
      <c r="A169" s="5">
        <v>166</v>
      </c>
      <c r="B169" s="5" t="str">
        <f t="shared" si="6"/>
        <v>070010</v>
      </c>
      <c r="C169" s="5" t="s">
        <v>16</v>
      </c>
      <c r="D169" s="5" t="str">
        <f>"512420710"</f>
        <v>512420710</v>
      </c>
      <c r="E169" s="5">
        <v>0</v>
      </c>
      <c r="F169" s="5">
        <v>0</v>
      </c>
      <c r="G169" s="5"/>
      <c r="H169" s="5">
        <v>0</v>
      </c>
    </row>
    <row r="170" s="1" customFormat="1" ht="21" customHeight="1" spans="1:8">
      <c r="A170" s="5">
        <v>167</v>
      </c>
      <c r="B170" s="5" t="str">
        <f t="shared" si="6"/>
        <v>070010</v>
      </c>
      <c r="C170" s="5" t="s">
        <v>16</v>
      </c>
      <c r="D170" s="5" t="str">
        <f>"512420715"</f>
        <v>512420715</v>
      </c>
      <c r="E170" s="5">
        <v>0</v>
      </c>
      <c r="F170" s="5">
        <v>0</v>
      </c>
      <c r="G170" s="5"/>
      <c r="H170" s="5">
        <v>0</v>
      </c>
    </row>
    <row r="171" s="1" customFormat="1" ht="21" customHeight="1" spans="1:8">
      <c r="A171" s="5">
        <v>168</v>
      </c>
      <c r="B171" s="5" t="str">
        <f t="shared" si="6"/>
        <v>070010</v>
      </c>
      <c r="C171" s="5" t="s">
        <v>16</v>
      </c>
      <c r="D171" s="5" t="str">
        <f>"512420709"</f>
        <v>512420709</v>
      </c>
      <c r="E171" s="5">
        <v>0</v>
      </c>
      <c r="F171" s="5">
        <v>0</v>
      </c>
      <c r="G171" s="5"/>
      <c r="H171" s="5">
        <v>0</v>
      </c>
    </row>
    <row r="172" s="1" customFormat="1" ht="21" customHeight="1" spans="1:8">
      <c r="A172" s="5">
        <v>169</v>
      </c>
      <c r="B172" s="5" t="str">
        <f t="shared" si="6"/>
        <v>070010</v>
      </c>
      <c r="C172" s="5" t="s">
        <v>16</v>
      </c>
      <c r="D172" s="5" t="str">
        <f>"512420708"</f>
        <v>512420708</v>
      </c>
      <c r="E172" s="5">
        <v>0</v>
      </c>
      <c r="F172" s="5">
        <v>0</v>
      </c>
      <c r="G172" s="5"/>
      <c r="H172" s="5">
        <v>0</v>
      </c>
    </row>
    <row r="173" s="1" customFormat="1" ht="21" customHeight="1" spans="1:8">
      <c r="A173" s="5">
        <v>170</v>
      </c>
      <c r="B173" s="5" t="str">
        <f t="shared" ref="B173:B192" si="7">"070011"</f>
        <v>070011</v>
      </c>
      <c r="C173" s="5" t="s">
        <v>17</v>
      </c>
      <c r="D173" s="5" t="str">
        <f>"512631114"</f>
        <v>512631114</v>
      </c>
      <c r="E173" s="5">
        <v>98</v>
      </c>
      <c r="F173" s="5">
        <v>81</v>
      </c>
      <c r="G173" s="5"/>
      <c r="H173" s="5">
        <v>91.2</v>
      </c>
    </row>
    <row r="174" s="1" customFormat="1" ht="21" customHeight="1" spans="1:8">
      <c r="A174" s="5">
        <v>171</v>
      </c>
      <c r="B174" s="5" t="str">
        <f t="shared" si="7"/>
        <v>070011</v>
      </c>
      <c r="C174" s="5" t="s">
        <v>17</v>
      </c>
      <c r="D174" s="5" t="str">
        <f>"512631202"</f>
        <v>512631202</v>
      </c>
      <c r="E174" s="5">
        <v>88.5</v>
      </c>
      <c r="F174" s="5">
        <v>85.5</v>
      </c>
      <c r="G174" s="5"/>
      <c r="H174" s="5">
        <v>87.3</v>
      </c>
    </row>
    <row r="175" s="1" customFormat="1" ht="21" customHeight="1" spans="1:8">
      <c r="A175" s="5">
        <v>172</v>
      </c>
      <c r="B175" s="5" t="str">
        <f t="shared" si="7"/>
        <v>070011</v>
      </c>
      <c r="C175" s="5" t="s">
        <v>17</v>
      </c>
      <c r="D175" s="5" t="str">
        <f>"512631118"</f>
        <v>512631118</v>
      </c>
      <c r="E175" s="5">
        <v>91</v>
      </c>
      <c r="F175" s="5">
        <v>68.5</v>
      </c>
      <c r="G175" s="5"/>
      <c r="H175" s="5">
        <v>82</v>
      </c>
    </row>
    <row r="176" s="1" customFormat="1" ht="21" customHeight="1" spans="1:8">
      <c r="A176" s="5">
        <v>173</v>
      </c>
      <c r="B176" s="5" t="str">
        <f t="shared" si="7"/>
        <v>070011</v>
      </c>
      <c r="C176" s="5" t="s">
        <v>17</v>
      </c>
      <c r="D176" s="5" t="str">
        <f>"512631130"</f>
        <v>512631130</v>
      </c>
      <c r="E176" s="5">
        <v>84.5</v>
      </c>
      <c r="F176" s="5">
        <v>66.5</v>
      </c>
      <c r="G176" s="5"/>
      <c r="H176" s="5">
        <v>77.3</v>
      </c>
    </row>
    <row r="177" s="1" customFormat="1" ht="21" customHeight="1" spans="1:8">
      <c r="A177" s="5">
        <v>174</v>
      </c>
      <c r="B177" s="5" t="str">
        <f t="shared" si="7"/>
        <v>070011</v>
      </c>
      <c r="C177" s="5" t="s">
        <v>17</v>
      </c>
      <c r="D177" s="5" t="str">
        <f>"512631124"</f>
        <v>512631124</v>
      </c>
      <c r="E177" s="5">
        <v>83</v>
      </c>
      <c r="F177" s="5">
        <v>68.5</v>
      </c>
      <c r="G177" s="5"/>
      <c r="H177" s="5">
        <v>77.2</v>
      </c>
    </row>
    <row r="178" s="1" customFormat="1" ht="21" customHeight="1" spans="1:8">
      <c r="A178" s="5">
        <v>175</v>
      </c>
      <c r="B178" s="5" t="str">
        <f t="shared" si="7"/>
        <v>070011</v>
      </c>
      <c r="C178" s="5" t="s">
        <v>17</v>
      </c>
      <c r="D178" s="5" t="str">
        <f>"512631119"</f>
        <v>512631119</v>
      </c>
      <c r="E178" s="5">
        <v>80</v>
      </c>
      <c r="F178" s="5">
        <v>55.5</v>
      </c>
      <c r="G178" s="5"/>
      <c r="H178" s="5">
        <v>70.2</v>
      </c>
    </row>
    <row r="179" s="1" customFormat="1" ht="21" customHeight="1" spans="1:8">
      <c r="A179" s="5">
        <v>176</v>
      </c>
      <c r="B179" s="5" t="str">
        <f t="shared" si="7"/>
        <v>070011</v>
      </c>
      <c r="C179" s="5" t="s">
        <v>17</v>
      </c>
      <c r="D179" s="5" t="str">
        <f>"512631121"</f>
        <v>512631121</v>
      </c>
      <c r="E179" s="5">
        <v>64.5</v>
      </c>
      <c r="F179" s="5">
        <v>70</v>
      </c>
      <c r="G179" s="5"/>
      <c r="H179" s="5">
        <v>66.7</v>
      </c>
    </row>
    <row r="180" s="1" customFormat="1" ht="21" customHeight="1" spans="1:8">
      <c r="A180" s="5">
        <v>177</v>
      </c>
      <c r="B180" s="5" t="str">
        <f t="shared" si="7"/>
        <v>070011</v>
      </c>
      <c r="C180" s="5" t="s">
        <v>17</v>
      </c>
      <c r="D180" s="5" t="str">
        <f>"512631116"</f>
        <v>512631116</v>
      </c>
      <c r="E180" s="5">
        <v>66.5</v>
      </c>
      <c r="F180" s="5">
        <v>62</v>
      </c>
      <c r="G180" s="5"/>
      <c r="H180" s="5">
        <v>64.7</v>
      </c>
    </row>
    <row r="181" s="1" customFormat="1" ht="21" customHeight="1" spans="1:8">
      <c r="A181" s="5">
        <v>178</v>
      </c>
      <c r="B181" s="5" t="str">
        <f t="shared" si="7"/>
        <v>070011</v>
      </c>
      <c r="C181" s="5" t="s">
        <v>17</v>
      </c>
      <c r="D181" s="5" t="str">
        <f>"512631126"</f>
        <v>512631126</v>
      </c>
      <c r="E181" s="5">
        <v>64.5</v>
      </c>
      <c r="F181" s="5">
        <v>58</v>
      </c>
      <c r="G181" s="5"/>
      <c r="H181" s="5">
        <v>61.9</v>
      </c>
    </row>
    <row r="182" s="1" customFormat="1" ht="21" customHeight="1" spans="1:8">
      <c r="A182" s="5">
        <v>179</v>
      </c>
      <c r="B182" s="5" t="str">
        <f t="shared" si="7"/>
        <v>070011</v>
      </c>
      <c r="C182" s="5" t="s">
        <v>17</v>
      </c>
      <c r="D182" s="5" t="str">
        <f>"512631122"</f>
        <v>512631122</v>
      </c>
      <c r="E182" s="5">
        <v>102</v>
      </c>
      <c r="F182" s="5">
        <v>0</v>
      </c>
      <c r="G182" s="5"/>
      <c r="H182" s="5">
        <v>61.2</v>
      </c>
    </row>
    <row r="183" s="1" customFormat="1" ht="21" customHeight="1" spans="1:8">
      <c r="A183" s="5">
        <v>180</v>
      </c>
      <c r="B183" s="5" t="str">
        <f t="shared" si="7"/>
        <v>070011</v>
      </c>
      <c r="C183" s="5" t="s">
        <v>17</v>
      </c>
      <c r="D183" s="5" t="str">
        <f>"512631129"</f>
        <v>512631129</v>
      </c>
      <c r="E183" s="5">
        <v>55</v>
      </c>
      <c r="F183" s="5">
        <v>69.5</v>
      </c>
      <c r="G183" s="5"/>
      <c r="H183" s="5">
        <v>60.8</v>
      </c>
    </row>
    <row r="184" s="1" customFormat="1" ht="21" customHeight="1" spans="1:8">
      <c r="A184" s="5">
        <v>181</v>
      </c>
      <c r="B184" s="5" t="str">
        <f t="shared" si="7"/>
        <v>070011</v>
      </c>
      <c r="C184" s="5" t="s">
        <v>17</v>
      </c>
      <c r="D184" s="5" t="str">
        <f>"512631117"</f>
        <v>512631117</v>
      </c>
      <c r="E184" s="5">
        <v>52.5</v>
      </c>
      <c r="F184" s="5">
        <v>65.5</v>
      </c>
      <c r="G184" s="5"/>
      <c r="H184" s="5">
        <v>57.7</v>
      </c>
    </row>
    <row r="185" s="1" customFormat="1" ht="21" customHeight="1" spans="1:8">
      <c r="A185" s="5">
        <v>182</v>
      </c>
      <c r="B185" s="5" t="str">
        <f t="shared" si="7"/>
        <v>070011</v>
      </c>
      <c r="C185" s="5" t="s">
        <v>17</v>
      </c>
      <c r="D185" s="5" t="str">
        <f>"512631125"</f>
        <v>512631125</v>
      </c>
      <c r="E185" s="5">
        <v>49</v>
      </c>
      <c r="F185" s="5">
        <v>61</v>
      </c>
      <c r="G185" s="5"/>
      <c r="H185" s="5">
        <v>53.8</v>
      </c>
    </row>
    <row r="186" s="1" customFormat="1" ht="21" customHeight="1" spans="1:8">
      <c r="A186" s="5">
        <v>183</v>
      </c>
      <c r="B186" s="5" t="str">
        <f t="shared" si="7"/>
        <v>070011</v>
      </c>
      <c r="C186" s="5" t="s">
        <v>17</v>
      </c>
      <c r="D186" s="5" t="str">
        <f>"512631120"</f>
        <v>512631120</v>
      </c>
      <c r="E186" s="5">
        <v>49.5</v>
      </c>
      <c r="F186" s="5">
        <v>60</v>
      </c>
      <c r="G186" s="5"/>
      <c r="H186" s="5">
        <v>53.7</v>
      </c>
    </row>
    <row r="187" s="1" customFormat="1" ht="21" customHeight="1" spans="1:8">
      <c r="A187" s="5">
        <v>184</v>
      </c>
      <c r="B187" s="5" t="str">
        <f t="shared" si="7"/>
        <v>070011</v>
      </c>
      <c r="C187" s="5" t="s">
        <v>17</v>
      </c>
      <c r="D187" s="5" t="str">
        <f>"512631115"</f>
        <v>512631115</v>
      </c>
      <c r="E187" s="5">
        <v>46</v>
      </c>
      <c r="F187" s="5">
        <v>65</v>
      </c>
      <c r="G187" s="5"/>
      <c r="H187" s="5">
        <v>53.6</v>
      </c>
    </row>
    <row r="188" s="1" customFormat="1" ht="21" customHeight="1" spans="1:8">
      <c r="A188" s="5">
        <v>185</v>
      </c>
      <c r="B188" s="5" t="str">
        <f t="shared" si="7"/>
        <v>070011</v>
      </c>
      <c r="C188" s="5" t="s">
        <v>17</v>
      </c>
      <c r="D188" s="5" t="str">
        <f>"512631201"</f>
        <v>512631201</v>
      </c>
      <c r="E188" s="5">
        <v>38.5</v>
      </c>
      <c r="F188" s="5">
        <v>67</v>
      </c>
      <c r="G188" s="5"/>
      <c r="H188" s="5">
        <v>49.9</v>
      </c>
    </row>
    <row r="189" s="1" customFormat="1" ht="21" customHeight="1" spans="1:8">
      <c r="A189" s="5">
        <v>186</v>
      </c>
      <c r="B189" s="5" t="str">
        <f t="shared" si="7"/>
        <v>070011</v>
      </c>
      <c r="C189" s="5" t="s">
        <v>17</v>
      </c>
      <c r="D189" s="5" t="str">
        <f>"512631123"</f>
        <v>512631123</v>
      </c>
      <c r="E189" s="5">
        <v>0</v>
      </c>
      <c r="F189" s="5">
        <v>0</v>
      </c>
      <c r="G189" s="5"/>
      <c r="H189" s="5">
        <v>0</v>
      </c>
    </row>
    <row r="190" s="1" customFormat="1" ht="21" customHeight="1" spans="1:8">
      <c r="A190" s="5">
        <v>187</v>
      </c>
      <c r="B190" s="5" t="str">
        <f t="shared" si="7"/>
        <v>070011</v>
      </c>
      <c r="C190" s="5" t="s">
        <v>17</v>
      </c>
      <c r="D190" s="5" t="str">
        <f>"512631128"</f>
        <v>512631128</v>
      </c>
      <c r="E190" s="5">
        <v>0</v>
      </c>
      <c r="F190" s="5">
        <v>0</v>
      </c>
      <c r="G190" s="5"/>
      <c r="H190" s="5">
        <v>0</v>
      </c>
    </row>
    <row r="191" s="1" customFormat="1" ht="21" customHeight="1" spans="1:8">
      <c r="A191" s="5">
        <v>188</v>
      </c>
      <c r="B191" s="5" t="str">
        <f t="shared" si="7"/>
        <v>070011</v>
      </c>
      <c r="C191" s="5" t="s">
        <v>17</v>
      </c>
      <c r="D191" s="5" t="str">
        <f>"512631113"</f>
        <v>512631113</v>
      </c>
      <c r="E191" s="5">
        <v>0</v>
      </c>
      <c r="F191" s="5">
        <v>0</v>
      </c>
      <c r="G191" s="5"/>
      <c r="H191" s="5">
        <v>0</v>
      </c>
    </row>
    <row r="192" s="1" customFormat="1" ht="21" customHeight="1" spans="1:8">
      <c r="A192" s="5">
        <v>189</v>
      </c>
      <c r="B192" s="5" t="str">
        <f t="shared" si="7"/>
        <v>070011</v>
      </c>
      <c r="C192" s="5" t="s">
        <v>17</v>
      </c>
      <c r="D192" s="5" t="str">
        <f>"512631127"</f>
        <v>512631127</v>
      </c>
      <c r="E192" s="5">
        <v>0</v>
      </c>
      <c r="F192" s="5">
        <v>0</v>
      </c>
      <c r="G192" s="5"/>
      <c r="H192" s="5">
        <v>0</v>
      </c>
    </row>
    <row r="193" s="1" customFormat="1" ht="21" customHeight="1" spans="1:8">
      <c r="A193" s="5">
        <v>190</v>
      </c>
      <c r="B193" s="5" t="str">
        <f t="shared" ref="B193:B221" si="8">"070012"</f>
        <v>070012</v>
      </c>
      <c r="C193" s="5" t="s">
        <v>18</v>
      </c>
      <c r="D193" s="5" t="str">
        <f>"512731811"</f>
        <v>512731811</v>
      </c>
      <c r="E193" s="5">
        <v>107.5</v>
      </c>
      <c r="F193" s="5">
        <v>93.5</v>
      </c>
      <c r="G193" s="5"/>
      <c r="H193" s="5">
        <v>101.9</v>
      </c>
    </row>
    <row r="194" s="1" customFormat="1" ht="21" customHeight="1" spans="1:8">
      <c r="A194" s="5">
        <v>191</v>
      </c>
      <c r="B194" s="5" t="str">
        <f t="shared" si="8"/>
        <v>070012</v>
      </c>
      <c r="C194" s="5" t="s">
        <v>18</v>
      </c>
      <c r="D194" s="5" t="str">
        <f>"512731904"</f>
        <v>512731904</v>
      </c>
      <c r="E194" s="5">
        <v>102.5</v>
      </c>
      <c r="F194" s="5">
        <v>92</v>
      </c>
      <c r="G194" s="5"/>
      <c r="H194" s="5">
        <v>98.3</v>
      </c>
    </row>
    <row r="195" s="1" customFormat="1" ht="21" customHeight="1" spans="1:8">
      <c r="A195" s="5">
        <v>192</v>
      </c>
      <c r="B195" s="5" t="str">
        <f t="shared" si="8"/>
        <v>070012</v>
      </c>
      <c r="C195" s="5" t="s">
        <v>18</v>
      </c>
      <c r="D195" s="5" t="str">
        <f>"512731810"</f>
        <v>512731810</v>
      </c>
      <c r="E195" s="5">
        <v>97.5</v>
      </c>
      <c r="F195" s="5">
        <v>91.5</v>
      </c>
      <c r="G195" s="5"/>
      <c r="H195" s="5">
        <v>95.1</v>
      </c>
    </row>
    <row r="196" s="1" customFormat="1" ht="21" customHeight="1" spans="1:8">
      <c r="A196" s="5">
        <v>193</v>
      </c>
      <c r="B196" s="5" t="str">
        <f t="shared" si="8"/>
        <v>070012</v>
      </c>
      <c r="C196" s="5" t="s">
        <v>18</v>
      </c>
      <c r="D196" s="5" t="str">
        <f>"512731830"</f>
        <v>512731830</v>
      </c>
      <c r="E196" s="5">
        <v>94.5</v>
      </c>
      <c r="F196" s="5">
        <v>85.5</v>
      </c>
      <c r="G196" s="5"/>
      <c r="H196" s="5">
        <v>90.9</v>
      </c>
    </row>
    <row r="197" s="1" customFormat="1" ht="21" customHeight="1" spans="1:8">
      <c r="A197" s="5">
        <v>194</v>
      </c>
      <c r="B197" s="5" t="str">
        <f t="shared" si="8"/>
        <v>070012</v>
      </c>
      <c r="C197" s="5" t="s">
        <v>18</v>
      </c>
      <c r="D197" s="5" t="str">
        <f>"512731809"</f>
        <v>512731809</v>
      </c>
      <c r="E197" s="5">
        <v>104.5</v>
      </c>
      <c r="F197" s="5">
        <v>66.5</v>
      </c>
      <c r="G197" s="5"/>
      <c r="H197" s="5">
        <v>89.3</v>
      </c>
    </row>
    <row r="198" s="1" customFormat="1" ht="21" customHeight="1" spans="1:8">
      <c r="A198" s="5">
        <v>195</v>
      </c>
      <c r="B198" s="5" t="str">
        <f t="shared" si="8"/>
        <v>070012</v>
      </c>
      <c r="C198" s="5" t="s">
        <v>18</v>
      </c>
      <c r="D198" s="5" t="str">
        <f>"512731820"</f>
        <v>512731820</v>
      </c>
      <c r="E198" s="5">
        <v>96</v>
      </c>
      <c r="F198" s="5">
        <v>72.5</v>
      </c>
      <c r="G198" s="5"/>
      <c r="H198" s="5">
        <v>86.6</v>
      </c>
    </row>
    <row r="199" s="1" customFormat="1" ht="21" customHeight="1" spans="1:8">
      <c r="A199" s="5">
        <v>196</v>
      </c>
      <c r="B199" s="5" t="str">
        <f t="shared" si="8"/>
        <v>070012</v>
      </c>
      <c r="C199" s="5" t="s">
        <v>18</v>
      </c>
      <c r="D199" s="5" t="str">
        <f>"512731817"</f>
        <v>512731817</v>
      </c>
      <c r="E199" s="5">
        <v>84</v>
      </c>
      <c r="F199" s="5">
        <v>89</v>
      </c>
      <c r="G199" s="5"/>
      <c r="H199" s="5">
        <v>86</v>
      </c>
    </row>
    <row r="200" s="1" customFormat="1" ht="21" customHeight="1" spans="1:8">
      <c r="A200" s="5">
        <v>197</v>
      </c>
      <c r="B200" s="5" t="str">
        <f t="shared" si="8"/>
        <v>070012</v>
      </c>
      <c r="C200" s="5" t="s">
        <v>18</v>
      </c>
      <c r="D200" s="5" t="str">
        <f>"512731903"</f>
        <v>512731903</v>
      </c>
      <c r="E200" s="5">
        <v>100</v>
      </c>
      <c r="F200" s="5">
        <v>60.5</v>
      </c>
      <c r="G200" s="5"/>
      <c r="H200" s="5">
        <v>84.2</v>
      </c>
    </row>
    <row r="201" s="1" customFormat="1" ht="21" customHeight="1" spans="1:8">
      <c r="A201" s="5">
        <v>198</v>
      </c>
      <c r="B201" s="5" t="str">
        <f t="shared" si="8"/>
        <v>070012</v>
      </c>
      <c r="C201" s="5" t="s">
        <v>18</v>
      </c>
      <c r="D201" s="5" t="str">
        <f>"512731828"</f>
        <v>512731828</v>
      </c>
      <c r="E201" s="5">
        <v>79</v>
      </c>
      <c r="F201" s="5">
        <v>79</v>
      </c>
      <c r="G201" s="5"/>
      <c r="H201" s="5">
        <v>79</v>
      </c>
    </row>
    <row r="202" s="1" customFormat="1" ht="21" customHeight="1" spans="1:8">
      <c r="A202" s="5">
        <v>199</v>
      </c>
      <c r="B202" s="5" t="str">
        <f t="shared" si="8"/>
        <v>070012</v>
      </c>
      <c r="C202" s="5" t="s">
        <v>18</v>
      </c>
      <c r="D202" s="5" t="str">
        <f>"512731821"</f>
        <v>512731821</v>
      </c>
      <c r="E202" s="5">
        <v>81</v>
      </c>
      <c r="F202" s="5">
        <v>74.5</v>
      </c>
      <c r="G202" s="5"/>
      <c r="H202" s="5">
        <v>78.4</v>
      </c>
    </row>
    <row r="203" s="1" customFormat="1" ht="21" customHeight="1" spans="1:8">
      <c r="A203" s="5">
        <v>200</v>
      </c>
      <c r="B203" s="5" t="str">
        <f t="shared" si="8"/>
        <v>070012</v>
      </c>
      <c r="C203" s="5" t="s">
        <v>18</v>
      </c>
      <c r="D203" s="5" t="str">
        <f>"512731808"</f>
        <v>512731808</v>
      </c>
      <c r="E203" s="5">
        <v>87.5</v>
      </c>
      <c r="F203" s="5">
        <v>61.5</v>
      </c>
      <c r="G203" s="5"/>
      <c r="H203" s="5">
        <v>77.1</v>
      </c>
    </row>
    <row r="204" s="1" customFormat="1" ht="21" customHeight="1" spans="1:8">
      <c r="A204" s="5">
        <v>201</v>
      </c>
      <c r="B204" s="5" t="str">
        <f t="shared" si="8"/>
        <v>070012</v>
      </c>
      <c r="C204" s="5" t="s">
        <v>18</v>
      </c>
      <c r="D204" s="5" t="str">
        <f>"512731905"</f>
        <v>512731905</v>
      </c>
      <c r="E204" s="5">
        <v>82</v>
      </c>
      <c r="F204" s="5">
        <v>69.5</v>
      </c>
      <c r="G204" s="5"/>
      <c r="H204" s="5">
        <v>77</v>
      </c>
    </row>
    <row r="205" s="1" customFormat="1" ht="21" customHeight="1" spans="1:8">
      <c r="A205" s="5">
        <v>202</v>
      </c>
      <c r="B205" s="5" t="str">
        <f t="shared" si="8"/>
        <v>070012</v>
      </c>
      <c r="C205" s="5" t="s">
        <v>18</v>
      </c>
      <c r="D205" s="5" t="str">
        <f>"512731824"</f>
        <v>512731824</v>
      </c>
      <c r="E205" s="5">
        <v>82</v>
      </c>
      <c r="F205" s="5">
        <v>61.5</v>
      </c>
      <c r="G205" s="5"/>
      <c r="H205" s="5">
        <v>73.8</v>
      </c>
    </row>
    <row r="206" s="1" customFormat="1" ht="21" customHeight="1" spans="1:8">
      <c r="A206" s="5">
        <v>203</v>
      </c>
      <c r="B206" s="5" t="str">
        <f t="shared" si="8"/>
        <v>070012</v>
      </c>
      <c r="C206" s="5" t="s">
        <v>18</v>
      </c>
      <c r="D206" s="5" t="str">
        <f>"512731825"</f>
        <v>512731825</v>
      </c>
      <c r="E206" s="5">
        <v>68</v>
      </c>
      <c r="F206" s="5">
        <v>76.5</v>
      </c>
      <c r="G206" s="5"/>
      <c r="H206" s="5">
        <v>71.4</v>
      </c>
    </row>
    <row r="207" s="1" customFormat="1" ht="21" customHeight="1" spans="1:8">
      <c r="A207" s="5">
        <v>204</v>
      </c>
      <c r="B207" s="5" t="str">
        <f t="shared" si="8"/>
        <v>070012</v>
      </c>
      <c r="C207" s="5" t="s">
        <v>18</v>
      </c>
      <c r="D207" s="5" t="str">
        <f>"512731826"</f>
        <v>512731826</v>
      </c>
      <c r="E207" s="5">
        <v>75.5</v>
      </c>
      <c r="F207" s="5">
        <v>64.5</v>
      </c>
      <c r="G207" s="5"/>
      <c r="H207" s="5">
        <v>71.1</v>
      </c>
    </row>
    <row r="208" s="1" customFormat="1" ht="21" customHeight="1" spans="1:8">
      <c r="A208" s="5">
        <v>205</v>
      </c>
      <c r="B208" s="5" t="str">
        <f t="shared" si="8"/>
        <v>070012</v>
      </c>
      <c r="C208" s="5" t="s">
        <v>18</v>
      </c>
      <c r="D208" s="5" t="str">
        <f>"512731906"</f>
        <v>512731906</v>
      </c>
      <c r="E208" s="5">
        <v>73</v>
      </c>
      <c r="F208" s="5">
        <v>64</v>
      </c>
      <c r="G208" s="5"/>
      <c r="H208" s="5">
        <v>69.4</v>
      </c>
    </row>
    <row r="209" s="1" customFormat="1" ht="21" customHeight="1" spans="1:8">
      <c r="A209" s="5">
        <v>206</v>
      </c>
      <c r="B209" s="5" t="str">
        <f t="shared" si="8"/>
        <v>070012</v>
      </c>
      <c r="C209" s="5" t="s">
        <v>18</v>
      </c>
      <c r="D209" s="5" t="str">
        <f>"512731822"</f>
        <v>512731822</v>
      </c>
      <c r="E209" s="5">
        <v>63.5</v>
      </c>
      <c r="F209" s="5">
        <v>69</v>
      </c>
      <c r="G209" s="5"/>
      <c r="H209" s="5">
        <v>65.7</v>
      </c>
    </row>
    <row r="210" s="1" customFormat="1" ht="21" customHeight="1" spans="1:8">
      <c r="A210" s="5">
        <v>207</v>
      </c>
      <c r="B210" s="5" t="str">
        <f t="shared" si="8"/>
        <v>070012</v>
      </c>
      <c r="C210" s="5" t="s">
        <v>18</v>
      </c>
      <c r="D210" s="5" t="str">
        <f>"512731901"</f>
        <v>512731901</v>
      </c>
      <c r="E210" s="5">
        <v>66.5</v>
      </c>
      <c r="F210" s="5">
        <v>64</v>
      </c>
      <c r="G210" s="5"/>
      <c r="H210" s="5">
        <v>65.5</v>
      </c>
    </row>
    <row r="211" s="1" customFormat="1" ht="21" customHeight="1" spans="1:8">
      <c r="A211" s="5">
        <v>208</v>
      </c>
      <c r="B211" s="5" t="str">
        <f t="shared" si="8"/>
        <v>070012</v>
      </c>
      <c r="C211" s="5" t="s">
        <v>18</v>
      </c>
      <c r="D211" s="5" t="str">
        <f>"512731902"</f>
        <v>512731902</v>
      </c>
      <c r="E211" s="5">
        <v>64.5</v>
      </c>
      <c r="F211" s="5">
        <v>65.5</v>
      </c>
      <c r="G211" s="5"/>
      <c r="H211" s="5">
        <v>64.9</v>
      </c>
    </row>
    <row r="212" s="1" customFormat="1" ht="21" customHeight="1" spans="1:8">
      <c r="A212" s="5">
        <v>209</v>
      </c>
      <c r="B212" s="5" t="str">
        <f t="shared" si="8"/>
        <v>070012</v>
      </c>
      <c r="C212" s="5" t="s">
        <v>18</v>
      </c>
      <c r="D212" s="5" t="str">
        <f>"512731818"</f>
        <v>512731818</v>
      </c>
      <c r="E212" s="5">
        <v>72.5</v>
      </c>
      <c r="F212" s="5">
        <v>51.5</v>
      </c>
      <c r="G212" s="5"/>
      <c r="H212" s="5">
        <v>64.1</v>
      </c>
    </row>
    <row r="213" s="1" customFormat="1" ht="21" customHeight="1" spans="1:8">
      <c r="A213" s="5">
        <v>210</v>
      </c>
      <c r="B213" s="5" t="str">
        <f t="shared" si="8"/>
        <v>070012</v>
      </c>
      <c r="C213" s="5" t="s">
        <v>18</v>
      </c>
      <c r="D213" s="5" t="str">
        <f>"512731813"</f>
        <v>512731813</v>
      </c>
      <c r="E213" s="5">
        <v>57</v>
      </c>
      <c r="F213" s="5">
        <v>74.5</v>
      </c>
      <c r="G213" s="5"/>
      <c r="H213" s="5">
        <v>64</v>
      </c>
    </row>
    <row r="214" s="1" customFormat="1" ht="21" customHeight="1" spans="1:8">
      <c r="A214" s="5">
        <v>211</v>
      </c>
      <c r="B214" s="5" t="str">
        <f t="shared" si="8"/>
        <v>070012</v>
      </c>
      <c r="C214" s="5" t="s">
        <v>18</v>
      </c>
      <c r="D214" s="5" t="str">
        <f>"512731827"</f>
        <v>512731827</v>
      </c>
      <c r="E214" s="5">
        <v>60</v>
      </c>
      <c r="F214" s="5">
        <v>68</v>
      </c>
      <c r="G214" s="5"/>
      <c r="H214" s="5">
        <v>63.2</v>
      </c>
    </row>
    <row r="215" s="1" customFormat="1" ht="21" customHeight="1" spans="1:8">
      <c r="A215" s="5">
        <v>212</v>
      </c>
      <c r="B215" s="5" t="str">
        <f t="shared" si="8"/>
        <v>070012</v>
      </c>
      <c r="C215" s="5" t="s">
        <v>18</v>
      </c>
      <c r="D215" s="5" t="str">
        <f>"512731819"</f>
        <v>512731819</v>
      </c>
      <c r="E215" s="5">
        <v>62</v>
      </c>
      <c r="F215" s="5">
        <v>62.5</v>
      </c>
      <c r="G215" s="5"/>
      <c r="H215" s="5">
        <v>62.2</v>
      </c>
    </row>
    <row r="216" s="1" customFormat="1" ht="21" customHeight="1" spans="1:8">
      <c r="A216" s="5">
        <v>213</v>
      </c>
      <c r="B216" s="5" t="str">
        <f t="shared" si="8"/>
        <v>070012</v>
      </c>
      <c r="C216" s="5" t="s">
        <v>18</v>
      </c>
      <c r="D216" s="5" t="str">
        <f>"512731829"</f>
        <v>512731829</v>
      </c>
      <c r="E216" s="5">
        <v>63</v>
      </c>
      <c r="F216" s="5">
        <v>60</v>
      </c>
      <c r="G216" s="5"/>
      <c r="H216" s="5">
        <v>61.8</v>
      </c>
    </row>
    <row r="217" s="1" customFormat="1" ht="21" customHeight="1" spans="1:8">
      <c r="A217" s="5">
        <v>214</v>
      </c>
      <c r="B217" s="5" t="str">
        <f t="shared" si="8"/>
        <v>070012</v>
      </c>
      <c r="C217" s="5" t="s">
        <v>18</v>
      </c>
      <c r="D217" s="5" t="str">
        <f>"512731816"</f>
        <v>512731816</v>
      </c>
      <c r="E217" s="5">
        <v>48.5</v>
      </c>
      <c r="F217" s="5">
        <v>70</v>
      </c>
      <c r="G217" s="5"/>
      <c r="H217" s="5">
        <v>57.1</v>
      </c>
    </row>
    <row r="218" s="1" customFormat="1" ht="21" customHeight="1" spans="1:8">
      <c r="A218" s="5">
        <v>215</v>
      </c>
      <c r="B218" s="5" t="str">
        <f t="shared" si="8"/>
        <v>070012</v>
      </c>
      <c r="C218" s="5" t="s">
        <v>18</v>
      </c>
      <c r="D218" s="5" t="str">
        <f>"512731812"</f>
        <v>512731812</v>
      </c>
      <c r="E218" s="5">
        <v>0</v>
      </c>
      <c r="F218" s="5">
        <v>0</v>
      </c>
      <c r="G218" s="5"/>
      <c r="H218" s="5">
        <v>0</v>
      </c>
    </row>
    <row r="219" s="1" customFormat="1" ht="21" customHeight="1" spans="1:8">
      <c r="A219" s="5">
        <v>216</v>
      </c>
      <c r="B219" s="5" t="str">
        <f t="shared" si="8"/>
        <v>070012</v>
      </c>
      <c r="C219" s="5" t="s">
        <v>18</v>
      </c>
      <c r="D219" s="5" t="str">
        <f>"512731823"</f>
        <v>512731823</v>
      </c>
      <c r="E219" s="5">
        <v>0</v>
      </c>
      <c r="F219" s="5">
        <v>0</v>
      </c>
      <c r="G219" s="5"/>
      <c r="H219" s="5">
        <v>0</v>
      </c>
    </row>
    <row r="220" s="1" customFormat="1" ht="21" customHeight="1" spans="1:8">
      <c r="A220" s="5">
        <v>217</v>
      </c>
      <c r="B220" s="5" t="str">
        <f t="shared" si="8"/>
        <v>070012</v>
      </c>
      <c r="C220" s="5" t="s">
        <v>18</v>
      </c>
      <c r="D220" s="5" t="str">
        <f>"512731815"</f>
        <v>512731815</v>
      </c>
      <c r="E220" s="5">
        <v>0</v>
      </c>
      <c r="F220" s="5">
        <v>0</v>
      </c>
      <c r="G220" s="5"/>
      <c r="H220" s="5">
        <v>0</v>
      </c>
    </row>
    <row r="221" s="1" customFormat="1" ht="21" customHeight="1" spans="1:8">
      <c r="A221" s="5">
        <v>218</v>
      </c>
      <c r="B221" s="5" t="str">
        <f t="shared" si="8"/>
        <v>070012</v>
      </c>
      <c r="C221" s="5" t="s">
        <v>18</v>
      </c>
      <c r="D221" s="5" t="str">
        <f>"512731814"</f>
        <v>512731814</v>
      </c>
      <c r="E221" s="5">
        <v>0</v>
      </c>
      <c r="F221" s="5">
        <v>0</v>
      </c>
      <c r="G221" s="5"/>
      <c r="H221" s="5">
        <v>0</v>
      </c>
    </row>
    <row r="222" s="1" customFormat="1" ht="21" customHeight="1" spans="1:8">
      <c r="A222" s="5">
        <v>219</v>
      </c>
      <c r="B222" s="5" t="str">
        <f t="shared" ref="B222:B228" si="9">"070013"</f>
        <v>070013</v>
      </c>
      <c r="C222" s="5" t="s">
        <v>12</v>
      </c>
      <c r="D222" s="5" t="str">
        <f>"512733030"</f>
        <v>512733030</v>
      </c>
      <c r="E222" s="5">
        <v>86</v>
      </c>
      <c r="F222" s="5">
        <v>93</v>
      </c>
      <c r="G222" s="5"/>
      <c r="H222" s="5">
        <v>88.8</v>
      </c>
    </row>
    <row r="223" s="1" customFormat="1" ht="21" customHeight="1" spans="1:8">
      <c r="A223" s="5">
        <v>220</v>
      </c>
      <c r="B223" s="5" t="str">
        <f t="shared" si="9"/>
        <v>070013</v>
      </c>
      <c r="C223" s="5" t="s">
        <v>12</v>
      </c>
      <c r="D223" s="5" t="str">
        <f>"512733102"</f>
        <v>512733102</v>
      </c>
      <c r="E223" s="5">
        <v>90</v>
      </c>
      <c r="F223" s="5">
        <v>77.5</v>
      </c>
      <c r="G223" s="5"/>
      <c r="H223" s="5">
        <v>85</v>
      </c>
    </row>
    <row r="224" s="1" customFormat="1" ht="21" customHeight="1" spans="1:8">
      <c r="A224" s="5">
        <v>221</v>
      </c>
      <c r="B224" s="5" t="str">
        <f t="shared" si="9"/>
        <v>070013</v>
      </c>
      <c r="C224" s="5" t="s">
        <v>12</v>
      </c>
      <c r="D224" s="5" t="str">
        <f>"512733027"</f>
        <v>512733027</v>
      </c>
      <c r="E224" s="5">
        <v>89.5</v>
      </c>
      <c r="F224" s="5">
        <v>74</v>
      </c>
      <c r="G224" s="5"/>
      <c r="H224" s="5">
        <v>83.3</v>
      </c>
    </row>
    <row r="225" s="1" customFormat="1" ht="21" customHeight="1" spans="1:8">
      <c r="A225" s="5">
        <v>222</v>
      </c>
      <c r="B225" s="5" t="str">
        <f t="shared" si="9"/>
        <v>070013</v>
      </c>
      <c r="C225" s="5" t="s">
        <v>12</v>
      </c>
      <c r="D225" s="5" t="str">
        <f>"512733026"</f>
        <v>512733026</v>
      </c>
      <c r="E225" s="5">
        <v>86.5</v>
      </c>
      <c r="F225" s="5">
        <v>75</v>
      </c>
      <c r="G225" s="5"/>
      <c r="H225" s="5">
        <v>81.9</v>
      </c>
    </row>
    <row r="226" s="1" customFormat="1" ht="21" customHeight="1" spans="1:8">
      <c r="A226" s="5">
        <v>223</v>
      </c>
      <c r="B226" s="5" t="str">
        <f t="shared" si="9"/>
        <v>070013</v>
      </c>
      <c r="C226" s="5" t="s">
        <v>12</v>
      </c>
      <c r="D226" s="5" t="str">
        <f>"512733101"</f>
        <v>512733101</v>
      </c>
      <c r="E226" s="5">
        <v>90.5</v>
      </c>
      <c r="F226" s="5">
        <v>57</v>
      </c>
      <c r="G226" s="5"/>
      <c r="H226" s="5">
        <v>77.1</v>
      </c>
    </row>
    <row r="227" s="1" customFormat="1" ht="21" customHeight="1" spans="1:8">
      <c r="A227" s="5">
        <v>224</v>
      </c>
      <c r="B227" s="5" t="str">
        <f t="shared" si="9"/>
        <v>070013</v>
      </c>
      <c r="C227" s="5" t="s">
        <v>12</v>
      </c>
      <c r="D227" s="5" t="str">
        <f>"512733028"</f>
        <v>512733028</v>
      </c>
      <c r="E227" s="5">
        <v>69.5</v>
      </c>
      <c r="F227" s="5">
        <v>83</v>
      </c>
      <c r="G227" s="5"/>
      <c r="H227" s="5">
        <v>74.9</v>
      </c>
    </row>
    <row r="228" s="1" customFormat="1" ht="21" customHeight="1" spans="1:8">
      <c r="A228" s="5">
        <v>225</v>
      </c>
      <c r="B228" s="5" t="str">
        <f t="shared" si="9"/>
        <v>070013</v>
      </c>
      <c r="C228" s="5" t="s">
        <v>12</v>
      </c>
      <c r="D228" s="5" t="str">
        <f>"512733029"</f>
        <v>512733029</v>
      </c>
      <c r="E228" s="5">
        <v>71</v>
      </c>
      <c r="F228" s="5">
        <v>0</v>
      </c>
      <c r="G228" s="5"/>
      <c r="H228" s="5">
        <v>42.6</v>
      </c>
    </row>
  </sheetData>
  <autoFilter ref="B3:H228">
    <extLst/>
  </autoFilter>
  <sortState ref="B3:BC227">
    <sortCondition ref="B3:B227"/>
    <sortCondition ref="H3:H227" descending="1"/>
    <sortCondition ref="E3:E227" descending="1"/>
  </sortState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2025-04-15T07:36:00Z</dcterms:created>
  <dcterms:modified xsi:type="dcterms:W3CDTF">2025-04-15T08:40:26Z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4D3AEF9BF84C4176A770D6A56EC5B418_11</vt:lpwstr>
  </property>
  <property fmtid="{D5CDD505-2E9C-101B-9397-08002B2CF9AE}" pid="3" name="KSOProductBuildVer">
    <vt:lpwstr>2052-11.8.2.8411</vt:lpwstr>
  </property>
</Properties>
</file>