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<sst xmlns="http://schemas.openxmlformats.org/spreadsheetml/2006/main" count="13" uniqueCount="13">
  <si>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附件：乐东黎族自治县2024年公开招聘中小学教师资格初审合格人员名单</t>
  </si>
  <si>
    <t>序号</t>
  </si>
  <si>
    <t>报考号</t>
  </si>
  <si>
    <t>姓名</t>
  </si>
  <si>
    <t>性别</t>
  </si>
  <si>
    <t>备注</t>
  </si>
  <si>
    <t>身份证号码后四位数为“5369”</t>
  </si>
  <si>
    <t>身份证号码后四位数为“2126”</t>
  </si>
  <si>
    <t>身份证号码后四位数为“4425”</t>
  </si>
  <si>
    <t>身份证号码后四位数为“2329”</t>
  </si>
  <si>
    <t>身份证号码后四位数为“4445”</t>
  </si>
  <si>
    <t>身份证号码后四位数为“0863”</t>
  </si>
  <si>
    <t>身份证号码后四位数为“1726”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</si>
</sst>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4"/>
  <sheetViews>
    <sheetView tabSelected="1" workbookViewId="0" topLeftCell="A1">
      <selection activeCell="K5" sqref="K5"/>
    </sheetView>
  </sheetViews>
  <sheetFormatPr defaultColWidth="9.00390625" defaultRowHeight="30" customHeight="1"/>
  <cols>
    <col min="1" max="1" width="9.00390625" style="2" customWidth="1"/>
    <col min="2" max="2" width="28.57421875" style="2" customWidth="1"/>
    <col min="3" max="4" width="11.421875" style="2" customWidth="1"/>
    <col min="5" max="5" width="18.57421875" style="3" customWidth="1"/>
    <col min="6" max="16384" width="9.00390625" style="2" customWidth="1"/>
  </cols>
  <sheetData>
    <row r="1" spans="1:5" ht="54" customHeight="1">
      <c r="A1" s="4" t="s">
        <v>0</v>
      </c>
      <c r="B1" s="4"/>
      <c r="C1" s="4"/>
      <c r="D1" s="4"/>
      <c r="E1" s="5"/>
    </row>
    <row r="2" spans="1:5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30" customHeight="1">
      <c r="A3" s="9">
        <v>1</v>
      </c>
      <c r="B3" s="9" t="str">
        <f>"656220240611121455154655"</f>
        <v>656220240611121455154655</v>
      </c>
      <c r="C3" s="9" t="str">
        <f>"黄晓倩"</f>
        <v>黄晓倩</v>
      </c>
      <c r="D3" s="9" t="str">
        <f>"女"</f>
        <v>女</v>
      </c>
      <c r="E3" s="10"/>
    </row>
    <row r="4" spans="1:5" ht="30" customHeight="1">
      <c r="A4" s="9">
        <v>2</v>
      </c>
      <c r="B4" s="9" t="str">
        <f>"656220240611131854154877"</f>
        <v>656220240611131854154877</v>
      </c>
      <c r="C4" s="9" t="str">
        <f>"黄大志"</f>
        <v>黄大志</v>
      </c>
      <c r="D4" s="9" t="str">
        <f>"男"</f>
        <v>男</v>
      </c>
      <c r="E4" s="10"/>
    </row>
    <row r="5" spans="1:5" ht="30" customHeight="1">
      <c r="A5" s="9">
        <v>3</v>
      </c>
      <c r="B5" s="9" t="str">
        <f>"656220240611162711155844"</f>
        <v>656220240611162711155844</v>
      </c>
      <c r="C5" s="9" t="str">
        <f>"李拔鸿"</f>
        <v>李拔鸿</v>
      </c>
      <c r="D5" s="9" t="str">
        <f>"男"</f>
        <v>男</v>
      </c>
      <c r="E5" s="10"/>
    </row>
    <row r="6" spans="1:5" ht="30" customHeight="1">
      <c r="A6" s="9">
        <v>4</v>
      </c>
      <c r="B6" s="9" t="str">
        <f>"656220240613152008160415"</f>
        <v>656220240613152008160415</v>
      </c>
      <c r="C6" s="9" t="str">
        <f>"刘钰蓥"</f>
        <v>刘钰蓥</v>
      </c>
      <c r="D6" s="9" t="str">
        <f>"女"</f>
        <v>女</v>
      </c>
      <c r="E6" s="10"/>
    </row>
    <row r="7" spans="1:5" ht="30" customHeight="1">
      <c r="A7" s="9">
        <v>5</v>
      </c>
      <c r="B7" s="9" t="str">
        <f>"656220240616205128161849"</f>
        <v>656220240616205128161849</v>
      </c>
      <c r="C7" s="9" t="str">
        <f>"吴警星"</f>
        <v>吴警星</v>
      </c>
      <c r="D7" s="9" t="str">
        <f>"男"</f>
        <v>男</v>
      </c>
      <c r="E7" s="10"/>
    </row>
    <row r="8" spans="1:5" ht="30" customHeight="1">
      <c r="A8" s="9">
        <v>6</v>
      </c>
      <c r="B8" s="9" t="str">
        <f>"656220240611111536154418"</f>
        <v>656220240611111536154418</v>
      </c>
      <c r="C8" s="9" t="str">
        <f>"张晓晴"</f>
        <v>张晓晴</v>
      </c>
      <c r="D8" s="9" t="str">
        <f>"女"</f>
        <v>女</v>
      </c>
      <c r="E8" s="10"/>
    </row>
    <row r="9" spans="1:5" ht="30" customHeight="1">
      <c r="A9" s="9">
        <v>7</v>
      </c>
      <c r="B9" s="9" t="str">
        <f>"656220240614123339161029"</f>
        <v>656220240614123339161029</v>
      </c>
      <c r="C9" s="9" t="str">
        <f>"洪梅贵"</f>
        <v>洪梅贵</v>
      </c>
      <c r="D9" s="9" t="str">
        <f>"女"</f>
        <v>女</v>
      </c>
      <c r="E9" s="10"/>
    </row>
    <row r="10" spans="1:5" ht="30" customHeight="1">
      <c r="A10" s="9">
        <v>8</v>
      </c>
      <c r="B10" s="9" t="str">
        <f>"656220240613111000160207"</f>
        <v>656220240613111000160207</v>
      </c>
      <c r="C10" s="9" t="str">
        <f>"张展"</f>
        <v>张展</v>
      </c>
      <c r="D10" s="9" t="str">
        <f>"男"</f>
        <v>男</v>
      </c>
      <c r="E10" s="10"/>
    </row>
    <row r="11" spans="1:5" ht="30" customHeight="1">
      <c r="A11" s="9">
        <v>9</v>
      </c>
      <c r="B11" s="9" t="str">
        <f>"656220240611091603153821"</f>
        <v>656220240611091603153821</v>
      </c>
      <c r="C11" s="9" t="str">
        <f>"陈承凤"</f>
        <v>陈承凤</v>
      </c>
      <c r="D11" s="9" t="str">
        <f>"女"</f>
        <v>女</v>
      </c>
      <c r="E11" s="10"/>
    </row>
    <row r="12" spans="1:5" ht="30" customHeight="1">
      <c r="A12" s="9">
        <v>10</v>
      </c>
      <c r="B12" s="9" t="str">
        <f>"656220240611090650153767"</f>
        <v>656220240611090650153767</v>
      </c>
      <c r="C12" s="9" t="str">
        <f>"吴钟龙"</f>
        <v>吴钟龙</v>
      </c>
      <c r="D12" s="9" t="str">
        <f>"男"</f>
        <v>男</v>
      </c>
      <c r="E12" s="10"/>
    </row>
    <row r="13" spans="1:5" ht="30" customHeight="1">
      <c r="A13" s="9">
        <v>11</v>
      </c>
      <c r="B13" s="9" t="str">
        <f>"656220240611110200154343"</f>
        <v>656220240611110200154343</v>
      </c>
      <c r="C13" s="9" t="str">
        <f>"英金敏"</f>
        <v>英金敏</v>
      </c>
      <c r="D13" s="9" t="str">
        <f>"女"</f>
        <v>女</v>
      </c>
      <c r="E13" s="10"/>
    </row>
    <row r="14" spans="1:5" ht="30" customHeight="1">
      <c r="A14" s="9">
        <v>12</v>
      </c>
      <c r="B14" s="9" t="str">
        <f>"656220240611155318155611"</f>
        <v>656220240611155318155611</v>
      </c>
      <c r="C14" s="9" t="str">
        <f>"林学桥"</f>
        <v>林学桥</v>
      </c>
      <c r="D14" s="9" t="str">
        <f>"女"</f>
        <v>女</v>
      </c>
      <c r="E14" s="10"/>
    </row>
    <row r="15" spans="1:5" ht="30" customHeight="1">
      <c r="A15" s="9">
        <v>13</v>
      </c>
      <c r="B15" s="9" t="str">
        <f>"656220240612182424159591"</f>
        <v>656220240612182424159591</v>
      </c>
      <c r="C15" s="9" t="str">
        <f>"王善妃"</f>
        <v>王善妃</v>
      </c>
      <c r="D15" s="9" t="str">
        <f>"女"</f>
        <v>女</v>
      </c>
      <c r="E15" s="10"/>
    </row>
    <row r="16" spans="1:5" ht="30" customHeight="1">
      <c r="A16" s="9">
        <v>14</v>
      </c>
      <c r="B16" s="9" t="str">
        <f>"656220240611223612157105"</f>
        <v>656220240611223612157105</v>
      </c>
      <c r="C16" s="9" t="str">
        <f>"陈林婧"</f>
        <v>陈林婧</v>
      </c>
      <c r="D16" s="9" t="str">
        <f>"女"</f>
        <v>女</v>
      </c>
      <c r="E16" s="10"/>
    </row>
    <row r="17" spans="1:5" ht="30" customHeight="1">
      <c r="A17" s="9">
        <v>15</v>
      </c>
      <c r="B17" s="9" t="str">
        <f>"656220240612105656157993"</f>
        <v>656220240612105656157993</v>
      </c>
      <c r="C17" s="9" t="str">
        <f>"戴俊华"</f>
        <v>戴俊华</v>
      </c>
      <c r="D17" s="9" t="str">
        <f>"男"</f>
        <v>男</v>
      </c>
      <c r="E17" s="10"/>
    </row>
    <row r="18" spans="1:5" ht="30" customHeight="1">
      <c r="A18" s="9">
        <v>16</v>
      </c>
      <c r="B18" s="9" t="str">
        <f>"656220240613140239160356"</f>
        <v>656220240613140239160356</v>
      </c>
      <c r="C18" s="9" t="str">
        <f>"梁永凤"</f>
        <v>梁永凤</v>
      </c>
      <c r="D18" s="9" t="str">
        <f aca="true" t="shared" si="0" ref="D18:D24">"女"</f>
        <v>女</v>
      </c>
      <c r="E18" s="10"/>
    </row>
    <row r="19" spans="1:5" ht="30" customHeight="1">
      <c r="A19" s="9">
        <v>17</v>
      </c>
      <c r="B19" s="9" t="str">
        <f>"656220240613162711160513"</f>
        <v>656220240613162711160513</v>
      </c>
      <c r="C19" s="9" t="str">
        <f>"王雅游"</f>
        <v>王雅游</v>
      </c>
      <c r="D19" s="9" t="str">
        <f t="shared" si="0"/>
        <v>女</v>
      </c>
      <c r="E19" s="10"/>
    </row>
    <row r="20" spans="1:5" ht="30" customHeight="1">
      <c r="A20" s="9">
        <v>18</v>
      </c>
      <c r="B20" s="9" t="str">
        <f>"656220240613140520160357"</f>
        <v>656220240613140520160357</v>
      </c>
      <c r="C20" s="9" t="str">
        <f>"丁奇玥"</f>
        <v>丁奇玥</v>
      </c>
      <c r="D20" s="9" t="str">
        <f t="shared" si="0"/>
        <v>女</v>
      </c>
      <c r="E20" s="10"/>
    </row>
    <row r="21" spans="1:5" ht="30" customHeight="1">
      <c r="A21" s="9">
        <v>19</v>
      </c>
      <c r="B21" s="9" t="str">
        <f>"656220240613182445160662"</f>
        <v>656220240613182445160662</v>
      </c>
      <c r="C21" s="9" t="str">
        <f>"罗盛转"</f>
        <v>罗盛转</v>
      </c>
      <c r="D21" s="9" t="str">
        <f t="shared" si="0"/>
        <v>女</v>
      </c>
      <c r="E21" s="10"/>
    </row>
    <row r="22" spans="1:5" ht="30" customHeight="1">
      <c r="A22" s="9">
        <v>20</v>
      </c>
      <c r="B22" s="9" t="str">
        <f>"656220240613220255160815"</f>
        <v>656220240613220255160815</v>
      </c>
      <c r="C22" s="9" t="str">
        <f>"王允桂"</f>
        <v>王允桂</v>
      </c>
      <c r="D22" s="9" t="str">
        <f t="shared" si="0"/>
        <v>女</v>
      </c>
      <c r="E22" s="10"/>
    </row>
    <row r="23" spans="1:5" ht="30" customHeight="1">
      <c r="A23" s="9">
        <v>21</v>
      </c>
      <c r="B23" s="9" t="str">
        <f>"656220240613230342160844"</f>
        <v>656220240613230342160844</v>
      </c>
      <c r="C23" s="9" t="str">
        <f>"钟玄英"</f>
        <v>钟玄英</v>
      </c>
      <c r="D23" s="9" t="str">
        <f t="shared" si="0"/>
        <v>女</v>
      </c>
      <c r="E23" s="10"/>
    </row>
    <row r="24" spans="1:5" ht="30" customHeight="1">
      <c r="A24" s="9">
        <v>22</v>
      </c>
      <c r="B24" s="9" t="str">
        <f>"656220240612214148159739"</f>
        <v>656220240612214148159739</v>
      </c>
      <c r="C24" s="9" t="str">
        <f>"李涓"</f>
        <v>李涓</v>
      </c>
      <c r="D24" s="9" t="str">
        <f t="shared" si="0"/>
        <v>女</v>
      </c>
      <c r="E24" s="10"/>
    </row>
    <row r="25" spans="1:5" ht="30" customHeight="1">
      <c r="A25" s="9">
        <v>23</v>
      </c>
      <c r="B25" s="9" t="str">
        <f>"656220240613170912160580"</f>
        <v>656220240613170912160580</v>
      </c>
      <c r="C25" s="9" t="str">
        <f>"王滋健"</f>
        <v>王滋健</v>
      </c>
      <c r="D25" s="9" t="str">
        <f>"男"</f>
        <v>男</v>
      </c>
      <c r="E25" s="10"/>
    </row>
    <row r="26" spans="1:5" ht="30" customHeight="1">
      <c r="A26" s="9">
        <v>24</v>
      </c>
      <c r="B26" s="9" t="str">
        <f>"656220240612175938159574"</f>
        <v>656220240612175938159574</v>
      </c>
      <c r="C26" s="9" t="str">
        <f>"卢丽婴"</f>
        <v>卢丽婴</v>
      </c>
      <c r="D26" s="9" t="str">
        <f>"女"</f>
        <v>女</v>
      </c>
      <c r="E26" s="10"/>
    </row>
    <row r="27" spans="1:5" ht="30" customHeight="1">
      <c r="A27" s="9">
        <v>25</v>
      </c>
      <c r="B27" s="9" t="str">
        <f>"656220240614202649161257"</f>
        <v>656220240614202649161257</v>
      </c>
      <c r="C27" s="9" t="str">
        <f>"巫仙群"</f>
        <v>巫仙群</v>
      </c>
      <c r="D27" s="9" t="str">
        <f>"女"</f>
        <v>女</v>
      </c>
      <c r="E27" s="10"/>
    </row>
    <row r="28" spans="1:5" ht="30" customHeight="1">
      <c r="A28" s="9">
        <v>26</v>
      </c>
      <c r="B28" s="9" t="str">
        <f>"656220240614214339161302"</f>
        <v>656220240614214339161302</v>
      </c>
      <c r="C28" s="9" t="str">
        <f>"陈燕霞"</f>
        <v>陈燕霞</v>
      </c>
      <c r="D28" s="9" t="str">
        <f>"女"</f>
        <v>女</v>
      </c>
      <c r="E28" s="10"/>
    </row>
    <row r="29" spans="1:5" ht="30" customHeight="1">
      <c r="A29" s="9">
        <v>27</v>
      </c>
      <c r="B29" s="9" t="str">
        <f>"656220240614235055161355"</f>
        <v>656220240614235055161355</v>
      </c>
      <c r="C29" s="9" t="str">
        <f>"王冰"</f>
        <v>王冰</v>
      </c>
      <c r="D29" s="9" t="str">
        <f>"女"</f>
        <v>女</v>
      </c>
      <c r="E29" s="10"/>
    </row>
    <row r="30" spans="1:5" ht="30" customHeight="1">
      <c r="A30" s="9">
        <v>28</v>
      </c>
      <c r="B30" s="9" t="str">
        <f>"656220240612112637158089"</f>
        <v>656220240612112637158089</v>
      </c>
      <c r="C30" s="9" t="str">
        <f>"王小燕"</f>
        <v>王小燕</v>
      </c>
      <c r="D30" s="9" t="str">
        <f>"女"</f>
        <v>女</v>
      </c>
      <c r="E30" s="10"/>
    </row>
    <row r="31" spans="1:5" ht="30" customHeight="1">
      <c r="A31" s="9">
        <v>29</v>
      </c>
      <c r="B31" s="9" t="str">
        <f>"656220240615160103161514"</f>
        <v>656220240615160103161514</v>
      </c>
      <c r="C31" s="9" t="str">
        <f>"麦天成"</f>
        <v>麦天成</v>
      </c>
      <c r="D31" s="9" t="str">
        <f>"男"</f>
        <v>男</v>
      </c>
      <c r="E31" s="10"/>
    </row>
    <row r="32" spans="1:5" ht="30" customHeight="1">
      <c r="A32" s="9">
        <v>30</v>
      </c>
      <c r="B32" s="9" t="str">
        <f>"656220240616190610161814"</f>
        <v>656220240616190610161814</v>
      </c>
      <c r="C32" s="9" t="str">
        <f>"林福曲"</f>
        <v>林福曲</v>
      </c>
      <c r="D32" s="9" t="str">
        <f aca="true" t="shared" si="1" ref="D32:D40">"女"</f>
        <v>女</v>
      </c>
      <c r="E32" s="10"/>
    </row>
    <row r="33" spans="1:5" ht="30" customHeight="1">
      <c r="A33" s="9">
        <v>31</v>
      </c>
      <c r="B33" s="9" t="str">
        <f>"656220240617090022161969"</f>
        <v>656220240617090022161969</v>
      </c>
      <c r="C33" s="9" t="str">
        <f>"陈春香"</f>
        <v>陈春香</v>
      </c>
      <c r="D33" s="9" t="str">
        <f t="shared" si="1"/>
        <v>女</v>
      </c>
      <c r="E33" s="10"/>
    </row>
    <row r="34" spans="1:5" ht="30" customHeight="1">
      <c r="A34" s="9">
        <v>32</v>
      </c>
      <c r="B34" s="9" t="str">
        <f>"656220240617084219161954"</f>
        <v>656220240617084219161954</v>
      </c>
      <c r="C34" s="9" t="str">
        <f>"王凤丹"</f>
        <v>王凤丹</v>
      </c>
      <c r="D34" s="9" t="str">
        <f t="shared" si="1"/>
        <v>女</v>
      </c>
      <c r="E34" s="10"/>
    </row>
    <row r="35" spans="1:5" ht="30" customHeight="1">
      <c r="A35" s="9">
        <v>33</v>
      </c>
      <c r="B35" s="9" t="str">
        <f>"656220240617093439162001"</f>
        <v>656220240617093439162001</v>
      </c>
      <c r="C35" s="9" t="str">
        <f>"张艳"</f>
        <v>张艳</v>
      </c>
      <c r="D35" s="9" t="str">
        <f t="shared" si="1"/>
        <v>女</v>
      </c>
      <c r="E35" s="10"/>
    </row>
    <row r="36" spans="1:5" ht="30" customHeight="1">
      <c r="A36" s="9">
        <v>34</v>
      </c>
      <c r="B36" s="9" t="str">
        <f>"656220240617114105162109"</f>
        <v>656220240617114105162109</v>
      </c>
      <c r="C36" s="9" t="str">
        <f>"林芳青"</f>
        <v>林芳青</v>
      </c>
      <c r="D36" s="9" t="str">
        <f t="shared" si="1"/>
        <v>女</v>
      </c>
      <c r="E36" s="10"/>
    </row>
    <row r="37" spans="1:5" ht="30" customHeight="1">
      <c r="A37" s="9">
        <v>35</v>
      </c>
      <c r="B37" s="9" t="str">
        <f>"656220240617160958162307"</f>
        <v>656220240617160958162307</v>
      </c>
      <c r="C37" s="9" t="str">
        <f>"黎亚芳"</f>
        <v>黎亚芳</v>
      </c>
      <c r="D37" s="9" t="str">
        <f t="shared" si="1"/>
        <v>女</v>
      </c>
      <c r="E37" s="10"/>
    </row>
    <row r="38" spans="1:5" ht="30" customHeight="1">
      <c r="A38" s="9">
        <v>36</v>
      </c>
      <c r="B38" s="9" t="str">
        <f>"656220240618050705162548"</f>
        <v>656220240618050705162548</v>
      </c>
      <c r="C38" s="9" t="str">
        <f>"陈柏均"</f>
        <v>陈柏均</v>
      </c>
      <c r="D38" s="9" t="str">
        <f t="shared" si="1"/>
        <v>女</v>
      </c>
      <c r="E38" s="10"/>
    </row>
    <row r="39" spans="1:5" ht="30" customHeight="1">
      <c r="A39" s="9">
        <v>37</v>
      </c>
      <c r="B39" s="9" t="str">
        <f>"656220240614112800161002"</f>
        <v>656220240614112800161002</v>
      </c>
      <c r="C39" s="9" t="str">
        <f>"黄柳灵"</f>
        <v>黄柳灵</v>
      </c>
      <c r="D39" s="9" t="str">
        <f t="shared" si="1"/>
        <v>女</v>
      </c>
      <c r="E39" s="10"/>
    </row>
    <row r="40" spans="1:5" ht="30" customHeight="1">
      <c r="A40" s="9">
        <v>38</v>
      </c>
      <c r="B40" s="9" t="str">
        <f>"656220240618002943162522"</f>
        <v>656220240618002943162522</v>
      </c>
      <c r="C40" s="9" t="str">
        <f>"王华怡"</f>
        <v>王华怡</v>
      </c>
      <c r="D40" s="9" t="str">
        <f t="shared" si="1"/>
        <v>女</v>
      </c>
      <c r="E40" s="10"/>
    </row>
    <row r="41" spans="1:5" ht="30" customHeight="1">
      <c r="A41" s="9">
        <v>39</v>
      </c>
      <c r="B41" s="9" t="str">
        <f>"656220240618113058162685"</f>
        <v>656220240618113058162685</v>
      </c>
      <c r="C41" s="9" t="str">
        <f>"符启坚"</f>
        <v>符启坚</v>
      </c>
      <c r="D41" s="9" t="str">
        <f>"男"</f>
        <v>男</v>
      </c>
      <c r="E41" s="10"/>
    </row>
    <row r="42" spans="1:5" ht="30" customHeight="1">
      <c r="A42" s="9">
        <v>40</v>
      </c>
      <c r="B42" s="9" t="str">
        <f>"656220240611091314153804"</f>
        <v>656220240611091314153804</v>
      </c>
      <c r="C42" s="9" t="str">
        <f>"黄英姿"</f>
        <v>黄英姿</v>
      </c>
      <c r="D42" s="9" t="str">
        <f>"女"</f>
        <v>女</v>
      </c>
      <c r="E42" s="10"/>
    </row>
    <row r="43" spans="1:5" ht="30" customHeight="1">
      <c r="A43" s="9">
        <v>41</v>
      </c>
      <c r="B43" s="9" t="str">
        <f>"656220240611093705153916"</f>
        <v>656220240611093705153916</v>
      </c>
      <c r="C43" s="9" t="str">
        <f>"李小晶"</f>
        <v>李小晶</v>
      </c>
      <c r="D43" s="9" t="str">
        <f>"女"</f>
        <v>女</v>
      </c>
      <c r="E43" s="10"/>
    </row>
    <row r="44" spans="1:5" ht="30" customHeight="1">
      <c r="A44" s="9">
        <v>42</v>
      </c>
      <c r="B44" s="9" t="str">
        <f>"656220240611145600155275"</f>
        <v>656220240611145600155275</v>
      </c>
      <c r="C44" s="9" t="str">
        <f>"林万娟"</f>
        <v>林万娟</v>
      </c>
      <c r="D44" s="9" t="str">
        <f>"女"</f>
        <v>女</v>
      </c>
      <c r="E44" s="10"/>
    </row>
    <row r="45" spans="1:5" ht="30" customHeight="1">
      <c r="A45" s="9">
        <v>43</v>
      </c>
      <c r="B45" s="9" t="str">
        <f>"656220240611213119156889"</f>
        <v>656220240611213119156889</v>
      </c>
      <c r="C45" s="9" t="str">
        <f>"陈君君"</f>
        <v>陈君君</v>
      </c>
      <c r="D45" s="9" t="str">
        <f>"女"</f>
        <v>女</v>
      </c>
      <c r="E45" s="10"/>
    </row>
    <row r="46" spans="1:5" ht="30" customHeight="1">
      <c r="A46" s="9">
        <v>44</v>
      </c>
      <c r="B46" s="9" t="str">
        <f>"656220240611224728157150"</f>
        <v>656220240611224728157150</v>
      </c>
      <c r="C46" s="9" t="str">
        <f>"尹扬振"</f>
        <v>尹扬振</v>
      </c>
      <c r="D46" s="9" t="str">
        <f>"男"</f>
        <v>男</v>
      </c>
      <c r="E46" s="10"/>
    </row>
    <row r="47" spans="1:5" ht="30" customHeight="1">
      <c r="A47" s="9">
        <v>45</v>
      </c>
      <c r="B47" s="9" t="str">
        <f>"656220240612100856157831"</f>
        <v>656220240612100856157831</v>
      </c>
      <c r="C47" s="9" t="str">
        <f>"罗靖超"</f>
        <v>罗靖超</v>
      </c>
      <c r="D47" s="9" t="str">
        <f>"男"</f>
        <v>男</v>
      </c>
      <c r="E47" s="10"/>
    </row>
    <row r="48" spans="1:5" ht="30" customHeight="1">
      <c r="A48" s="9">
        <v>46</v>
      </c>
      <c r="B48" s="9" t="str">
        <f>"656220240612165506159328"</f>
        <v>656220240612165506159328</v>
      </c>
      <c r="C48" s="9" t="str">
        <f>"吴少花"</f>
        <v>吴少花</v>
      </c>
      <c r="D48" s="9" t="str">
        <f aca="true" t="shared" si="2" ref="D48:D76">"女"</f>
        <v>女</v>
      </c>
      <c r="E48" s="10"/>
    </row>
    <row r="49" spans="1:5" ht="30" customHeight="1">
      <c r="A49" s="9">
        <v>47</v>
      </c>
      <c r="B49" s="9" t="str">
        <f>"656220240612171549159428"</f>
        <v>656220240612171549159428</v>
      </c>
      <c r="C49" s="9" t="str">
        <f>"谢雯"</f>
        <v>谢雯</v>
      </c>
      <c r="D49" s="9" t="str">
        <f t="shared" si="2"/>
        <v>女</v>
      </c>
      <c r="E49" s="10"/>
    </row>
    <row r="50" spans="1:5" ht="30" customHeight="1">
      <c r="A50" s="9">
        <v>48</v>
      </c>
      <c r="B50" s="9" t="str">
        <f>"656220240612162802159207"</f>
        <v>656220240612162802159207</v>
      </c>
      <c r="C50" s="9" t="str">
        <f>"王淑祯"</f>
        <v>王淑祯</v>
      </c>
      <c r="D50" s="9" t="str">
        <f t="shared" si="2"/>
        <v>女</v>
      </c>
      <c r="E50" s="10"/>
    </row>
    <row r="51" spans="1:5" ht="30" customHeight="1">
      <c r="A51" s="9">
        <v>49</v>
      </c>
      <c r="B51" s="9" t="str">
        <f>"656220240612220847159769"</f>
        <v>656220240612220847159769</v>
      </c>
      <c r="C51" s="9" t="str">
        <f>"吴丽格"</f>
        <v>吴丽格</v>
      </c>
      <c r="D51" s="9" t="str">
        <f t="shared" si="2"/>
        <v>女</v>
      </c>
      <c r="E51" s="10"/>
    </row>
    <row r="52" spans="1:5" ht="30" customHeight="1">
      <c r="A52" s="9">
        <v>50</v>
      </c>
      <c r="B52" s="9" t="str">
        <f>"656220240612164919159303"</f>
        <v>656220240612164919159303</v>
      </c>
      <c r="C52" s="9" t="str">
        <f>"林盈君"</f>
        <v>林盈君</v>
      </c>
      <c r="D52" s="9" t="str">
        <f t="shared" si="2"/>
        <v>女</v>
      </c>
      <c r="E52" s="10"/>
    </row>
    <row r="53" spans="1:5" ht="30" customHeight="1">
      <c r="A53" s="9">
        <v>51</v>
      </c>
      <c r="B53" s="9" t="str">
        <f>"656220240613120000160258"</f>
        <v>656220240613120000160258</v>
      </c>
      <c r="C53" s="9" t="str">
        <f>"刘晓培"</f>
        <v>刘晓培</v>
      </c>
      <c r="D53" s="9" t="str">
        <f t="shared" si="2"/>
        <v>女</v>
      </c>
      <c r="E53" s="10"/>
    </row>
    <row r="54" spans="1:5" ht="30" customHeight="1">
      <c r="A54" s="9">
        <v>52</v>
      </c>
      <c r="B54" s="9" t="str">
        <f>"656220240613121524160268"</f>
        <v>656220240613121524160268</v>
      </c>
      <c r="C54" s="9" t="str">
        <f>"陈秀选"</f>
        <v>陈秀选</v>
      </c>
      <c r="D54" s="9" t="str">
        <f t="shared" si="2"/>
        <v>女</v>
      </c>
      <c r="E54" s="10"/>
    </row>
    <row r="55" spans="1:5" ht="30" customHeight="1">
      <c r="A55" s="9">
        <v>53</v>
      </c>
      <c r="B55" s="9" t="str">
        <f>"656220240613204301160775"</f>
        <v>656220240613204301160775</v>
      </c>
      <c r="C55" s="9" t="str">
        <f>"芦壵丽"</f>
        <v>芦壵丽</v>
      </c>
      <c r="D55" s="9" t="str">
        <f t="shared" si="2"/>
        <v>女</v>
      </c>
      <c r="E55" s="10"/>
    </row>
    <row r="56" spans="1:5" ht="30" customHeight="1">
      <c r="A56" s="9">
        <v>54</v>
      </c>
      <c r="B56" s="9" t="str">
        <f>"656220240611155327155613"</f>
        <v>656220240611155327155613</v>
      </c>
      <c r="C56" s="9" t="str">
        <f>"许录菲"</f>
        <v>许录菲</v>
      </c>
      <c r="D56" s="9" t="str">
        <f t="shared" si="2"/>
        <v>女</v>
      </c>
      <c r="E56" s="10"/>
    </row>
    <row r="57" spans="1:5" ht="30" customHeight="1">
      <c r="A57" s="9">
        <v>55</v>
      </c>
      <c r="B57" s="9" t="str">
        <f>"656220240613173324160612"</f>
        <v>656220240613173324160612</v>
      </c>
      <c r="C57" s="9" t="str">
        <f>"徐冯敏"</f>
        <v>徐冯敏</v>
      </c>
      <c r="D57" s="9" t="str">
        <f t="shared" si="2"/>
        <v>女</v>
      </c>
      <c r="E57" s="10"/>
    </row>
    <row r="58" spans="1:5" ht="30" customHeight="1">
      <c r="A58" s="9">
        <v>56</v>
      </c>
      <c r="B58" s="9" t="str">
        <f>"656220240611232232157250"</f>
        <v>656220240611232232157250</v>
      </c>
      <c r="C58" s="9" t="str">
        <f>"杨素贞"</f>
        <v>杨素贞</v>
      </c>
      <c r="D58" s="9" t="str">
        <f t="shared" si="2"/>
        <v>女</v>
      </c>
      <c r="E58" s="10"/>
    </row>
    <row r="59" spans="1:5" ht="30" customHeight="1">
      <c r="A59" s="9">
        <v>57</v>
      </c>
      <c r="B59" s="9" t="str">
        <f>"656220240614160503161149"</f>
        <v>656220240614160503161149</v>
      </c>
      <c r="C59" s="9" t="str">
        <f>"陈嫦初"</f>
        <v>陈嫦初</v>
      </c>
      <c r="D59" s="9" t="str">
        <f t="shared" si="2"/>
        <v>女</v>
      </c>
      <c r="E59" s="10"/>
    </row>
    <row r="60" spans="1:5" ht="30" customHeight="1">
      <c r="A60" s="9">
        <v>58</v>
      </c>
      <c r="B60" s="9" t="str">
        <f>"656220240614175035161193"</f>
        <v>656220240614175035161193</v>
      </c>
      <c r="C60" s="9" t="str">
        <f>"师自星"</f>
        <v>师自星</v>
      </c>
      <c r="D60" s="9" t="str">
        <f t="shared" si="2"/>
        <v>女</v>
      </c>
      <c r="E60" s="10"/>
    </row>
    <row r="61" spans="1:5" ht="30" customHeight="1">
      <c r="A61" s="9">
        <v>59</v>
      </c>
      <c r="B61" s="9" t="str">
        <f>"656220240615110309161423"</f>
        <v>656220240615110309161423</v>
      </c>
      <c r="C61" s="9" t="str">
        <f>"吉英"</f>
        <v>吉英</v>
      </c>
      <c r="D61" s="9" t="str">
        <f t="shared" si="2"/>
        <v>女</v>
      </c>
      <c r="E61" s="10"/>
    </row>
    <row r="62" spans="1:5" ht="30" customHeight="1">
      <c r="A62" s="9">
        <v>60</v>
      </c>
      <c r="B62" s="9" t="str">
        <f>"656220240615200552161577"</f>
        <v>656220240615200552161577</v>
      </c>
      <c r="C62" s="9" t="str">
        <f>"容智莲"</f>
        <v>容智莲</v>
      </c>
      <c r="D62" s="9" t="str">
        <f t="shared" si="2"/>
        <v>女</v>
      </c>
      <c r="E62" s="10"/>
    </row>
    <row r="63" spans="1:5" ht="30" customHeight="1">
      <c r="A63" s="9">
        <v>61</v>
      </c>
      <c r="B63" s="9" t="str">
        <f>"656220240616150545161750"</f>
        <v>656220240616150545161750</v>
      </c>
      <c r="C63" s="9" t="str">
        <f>"何嘉嘉"</f>
        <v>何嘉嘉</v>
      </c>
      <c r="D63" s="9" t="str">
        <f t="shared" si="2"/>
        <v>女</v>
      </c>
      <c r="E63" s="10"/>
    </row>
    <row r="64" spans="1:5" ht="30" customHeight="1">
      <c r="A64" s="9">
        <v>62</v>
      </c>
      <c r="B64" s="9" t="str">
        <f>"656220240616205354161852"</f>
        <v>656220240616205354161852</v>
      </c>
      <c r="C64" s="9" t="str">
        <f>"王雅婷"</f>
        <v>王雅婷</v>
      </c>
      <c r="D64" s="9" t="str">
        <f t="shared" si="2"/>
        <v>女</v>
      </c>
      <c r="E64" s="10"/>
    </row>
    <row r="65" spans="1:5" ht="30" customHeight="1">
      <c r="A65" s="9">
        <v>63</v>
      </c>
      <c r="B65" s="9" t="str">
        <f>"656220240617152826162267"</f>
        <v>656220240617152826162267</v>
      </c>
      <c r="C65" s="9" t="str">
        <f>"孙显敏"</f>
        <v>孙显敏</v>
      </c>
      <c r="D65" s="9" t="str">
        <f t="shared" si="2"/>
        <v>女</v>
      </c>
      <c r="E65" s="10"/>
    </row>
    <row r="66" spans="1:5" ht="30" customHeight="1">
      <c r="A66" s="9">
        <v>64</v>
      </c>
      <c r="B66" s="9" t="str">
        <f>"656220240617094753162010"</f>
        <v>656220240617094753162010</v>
      </c>
      <c r="C66" s="9" t="str">
        <f>"文真真"</f>
        <v>文真真</v>
      </c>
      <c r="D66" s="9" t="str">
        <f t="shared" si="2"/>
        <v>女</v>
      </c>
      <c r="E66" s="10"/>
    </row>
    <row r="67" spans="1:5" ht="30" customHeight="1">
      <c r="A67" s="9">
        <v>65</v>
      </c>
      <c r="B67" s="9" t="str">
        <f>"656220240617183257162380"</f>
        <v>656220240617183257162380</v>
      </c>
      <c r="C67" s="9" t="str">
        <f>"蔡玉恋"</f>
        <v>蔡玉恋</v>
      </c>
      <c r="D67" s="9" t="str">
        <f t="shared" si="2"/>
        <v>女</v>
      </c>
      <c r="E67" s="10"/>
    </row>
    <row r="68" spans="1:5" ht="30" customHeight="1">
      <c r="A68" s="9">
        <v>66</v>
      </c>
      <c r="B68" s="9" t="str">
        <f>"656220240617205557162423"</f>
        <v>656220240617205557162423</v>
      </c>
      <c r="C68" s="9" t="str">
        <f>"冯秋楠"</f>
        <v>冯秋楠</v>
      </c>
      <c r="D68" s="9" t="str">
        <f t="shared" si="2"/>
        <v>女</v>
      </c>
      <c r="E68" s="10"/>
    </row>
    <row r="69" spans="1:5" ht="30" customHeight="1">
      <c r="A69" s="9">
        <v>67</v>
      </c>
      <c r="B69" s="9" t="str">
        <f>"656220240617195658162405"</f>
        <v>656220240617195658162405</v>
      </c>
      <c r="C69" s="9" t="str">
        <f>"蔡赤媚"</f>
        <v>蔡赤媚</v>
      </c>
      <c r="D69" s="9" t="str">
        <f t="shared" si="2"/>
        <v>女</v>
      </c>
      <c r="E69" s="10"/>
    </row>
    <row r="70" spans="1:5" ht="30" customHeight="1">
      <c r="A70" s="9">
        <v>68</v>
      </c>
      <c r="B70" s="9" t="str">
        <f>"656220240617214412162445"</f>
        <v>656220240617214412162445</v>
      </c>
      <c r="C70" s="9" t="str">
        <f>"王秀雯"</f>
        <v>王秀雯</v>
      </c>
      <c r="D70" s="9" t="str">
        <f t="shared" si="2"/>
        <v>女</v>
      </c>
      <c r="E70" s="10"/>
    </row>
    <row r="71" spans="1:5" ht="30" customHeight="1">
      <c r="A71" s="9">
        <v>69</v>
      </c>
      <c r="B71" s="9" t="str">
        <f>"656220240618103547162651"</f>
        <v>656220240618103547162651</v>
      </c>
      <c r="C71" s="9" t="str">
        <f>"许榕峨"</f>
        <v>许榕峨</v>
      </c>
      <c r="D71" s="9" t="str">
        <f t="shared" si="2"/>
        <v>女</v>
      </c>
      <c r="E71" s="10"/>
    </row>
    <row r="72" spans="1:5" ht="30" customHeight="1">
      <c r="A72" s="9">
        <v>70</v>
      </c>
      <c r="B72" s="9" t="str">
        <f>"656220240618101421162638"</f>
        <v>656220240618101421162638</v>
      </c>
      <c r="C72" s="9" t="str">
        <f>"黄子虹"</f>
        <v>黄子虹</v>
      </c>
      <c r="D72" s="9" t="str">
        <f t="shared" si="2"/>
        <v>女</v>
      </c>
      <c r="E72" s="10"/>
    </row>
    <row r="73" spans="1:5" ht="30" customHeight="1">
      <c r="A73" s="9">
        <v>71</v>
      </c>
      <c r="B73" s="9" t="str">
        <f>"656220240611214721156937"</f>
        <v>656220240611214721156937</v>
      </c>
      <c r="C73" s="9" t="str">
        <f>"林娟"</f>
        <v>林娟</v>
      </c>
      <c r="D73" s="9" t="str">
        <f t="shared" si="2"/>
        <v>女</v>
      </c>
      <c r="E73" s="10"/>
    </row>
    <row r="74" spans="1:5" ht="30" customHeight="1">
      <c r="A74" s="9">
        <v>72</v>
      </c>
      <c r="B74" s="9" t="str">
        <f>"656220240614104358160972"</f>
        <v>656220240614104358160972</v>
      </c>
      <c r="C74" s="9" t="str">
        <f>"符永秀"</f>
        <v>符永秀</v>
      </c>
      <c r="D74" s="9" t="str">
        <f t="shared" si="2"/>
        <v>女</v>
      </c>
      <c r="E74" s="10"/>
    </row>
    <row r="75" spans="1:5" ht="30" customHeight="1">
      <c r="A75" s="9">
        <v>73</v>
      </c>
      <c r="B75" s="9" t="str">
        <f>"656220240614210117161278"</f>
        <v>656220240614210117161278</v>
      </c>
      <c r="C75" s="9" t="str">
        <f>"洪敬雯"</f>
        <v>洪敬雯</v>
      </c>
      <c r="D75" s="9" t="str">
        <f t="shared" si="2"/>
        <v>女</v>
      </c>
      <c r="E75" s="10"/>
    </row>
    <row r="76" spans="1:5" ht="30" customHeight="1">
      <c r="A76" s="9">
        <v>74</v>
      </c>
      <c r="B76" s="9" t="str">
        <f>"656220240611110844154385"</f>
        <v>656220240611110844154385</v>
      </c>
      <c r="C76" s="9" t="str">
        <f>"邢影"</f>
        <v>邢影</v>
      </c>
      <c r="D76" s="9" t="str">
        <f t="shared" si="2"/>
        <v>女</v>
      </c>
      <c r="E76" s="10"/>
    </row>
    <row r="77" spans="1:5" ht="30" customHeight="1">
      <c r="A77" s="9">
        <v>75</v>
      </c>
      <c r="B77" s="9" t="str">
        <f>"656220240613165646160560"</f>
        <v>656220240613165646160560</v>
      </c>
      <c r="C77" s="9" t="str">
        <f>"王发辉"</f>
        <v>王发辉</v>
      </c>
      <c r="D77" s="9" t="str">
        <f>"男"</f>
        <v>男</v>
      </c>
      <c r="E77" s="10"/>
    </row>
    <row r="78" spans="1:5" ht="30" customHeight="1">
      <c r="A78" s="9">
        <v>76</v>
      </c>
      <c r="B78" s="9" t="str">
        <f>"656220240611092543153860"</f>
        <v>656220240611092543153860</v>
      </c>
      <c r="C78" s="9" t="str">
        <f>"杨梅燕"</f>
        <v>杨梅燕</v>
      </c>
      <c r="D78" s="9" t="str">
        <f>"女"</f>
        <v>女</v>
      </c>
      <c r="E78" s="10"/>
    </row>
    <row r="79" spans="1:5" ht="30" customHeight="1">
      <c r="A79" s="9">
        <v>77</v>
      </c>
      <c r="B79" s="9" t="str">
        <f>"656220240611161429155764"</f>
        <v>656220240611161429155764</v>
      </c>
      <c r="C79" s="9" t="str">
        <f>"陈燕菊"</f>
        <v>陈燕菊</v>
      </c>
      <c r="D79" s="9" t="str">
        <f>"女"</f>
        <v>女</v>
      </c>
      <c r="E79" s="10"/>
    </row>
    <row r="80" spans="1:5" ht="30" customHeight="1">
      <c r="A80" s="9">
        <v>78</v>
      </c>
      <c r="B80" s="9" t="str">
        <f>"656220240613102649160121"</f>
        <v>656220240613102649160121</v>
      </c>
      <c r="C80" s="9" t="str">
        <f>"刘振欢"</f>
        <v>刘振欢</v>
      </c>
      <c r="D80" s="9" t="str">
        <f>"女"</f>
        <v>女</v>
      </c>
      <c r="E80" s="10"/>
    </row>
    <row r="81" spans="1:5" ht="30" customHeight="1">
      <c r="A81" s="9">
        <v>79</v>
      </c>
      <c r="B81" s="9" t="str">
        <f>"656220240613183711160675"</f>
        <v>656220240613183711160675</v>
      </c>
      <c r="C81" s="9" t="str">
        <f>"刘晶"</f>
        <v>刘晶</v>
      </c>
      <c r="D81" s="9" t="str">
        <f>"女"</f>
        <v>女</v>
      </c>
      <c r="E81" s="10"/>
    </row>
    <row r="82" spans="1:5" ht="30" customHeight="1">
      <c r="A82" s="9">
        <v>80</v>
      </c>
      <c r="B82" s="9" t="str">
        <f>"656220240614151147161111"</f>
        <v>656220240614151147161111</v>
      </c>
      <c r="C82" s="9" t="str">
        <f>"陈泱"</f>
        <v>陈泱</v>
      </c>
      <c r="D82" s="9" t="str">
        <f>"男"</f>
        <v>男</v>
      </c>
      <c r="E82" s="10"/>
    </row>
    <row r="83" spans="1:5" ht="30" customHeight="1">
      <c r="A83" s="9">
        <v>81</v>
      </c>
      <c r="B83" s="9" t="str">
        <f>"656220240617180137162366"</f>
        <v>656220240617180137162366</v>
      </c>
      <c r="C83" s="9" t="str">
        <f>"符晓燕"</f>
        <v>符晓燕</v>
      </c>
      <c r="D83" s="9" t="str">
        <f aca="true" t="shared" si="3" ref="D83:D89">"女"</f>
        <v>女</v>
      </c>
      <c r="E83" s="10"/>
    </row>
    <row r="84" spans="1:5" ht="30" customHeight="1">
      <c r="A84" s="9">
        <v>82</v>
      </c>
      <c r="B84" s="9" t="str">
        <f>"656220240617214520162447"</f>
        <v>656220240617214520162447</v>
      </c>
      <c r="C84" s="9" t="str">
        <f>"卢雪思"</f>
        <v>卢雪思</v>
      </c>
      <c r="D84" s="9" t="str">
        <f t="shared" si="3"/>
        <v>女</v>
      </c>
      <c r="E84" s="10"/>
    </row>
    <row r="85" spans="1:5" ht="30" customHeight="1">
      <c r="A85" s="9">
        <v>83</v>
      </c>
      <c r="B85" s="9" t="str">
        <f>"656220240617223226162474"</f>
        <v>656220240617223226162474</v>
      </c>
      <c r="C85" s="9" t="str">
        <f>"邓鹏爱"</f>
        <v>邓鹏爱</v>
      </c>
      <c r="D85" s="9" t="str">
        <f t="shared" si="3"/>
        <v>女</v>
      </c>
      <c r="E85" s="10"/>
    </row>
    <row r="86" spans="1:5" ht="30" customHeight="1">
      <c r="A86" s="9">
        <v>84</v>
      </c>
      <c r="B86" s="9" t="str">
        <f>"656220240615132243161466"</f>
        <v>656220240615132243161466</v>
      </c>
      <c r="C86" s="9" t="str">
        <f>"李荔潘"</f>
        <v>李荔潘</v>
      </c>
      <c r="D86" s="9" t="str">
        <f t="shared" si="3"/>
        <v>女</v>
      </c>
      <c r="E86" s="10"/>
    </row>
    <row r="87" spans="1:5" ht="30" customHeight="1">
      <c r="A87" s="9">
        <v>85</v>
      </c>
      <c r="B87" s="9" t="str">
        <f>"656220240611151906155410"</f>
        <v>656220240611151906155410</v>
      </c>
      <c r="C87" s="9" t="str">
        <f>"符小燕"</f>
        <v>符小燕</v>
      </c>
      <c r="D87" s="9" t="str">
        <f t="shared" si="3"/>
        <v>女</v>
      </c>
      <c r="E87" s="10"/>
    </row>
    <row r="88" spans="1:5" ht="30" customHeight="1">
      <c r="A88" s="9">
        <v>86</v>
      </c>
      <c r="B88" s="9" t="str">
        <f>"656220240611144705155227"</f>
        <v>656220240611144705155227</v>
      </c>
      <c r="C88" s="9" t="str">
        <f>"蒙秀文"</f>
        <v>蒙秀文</v>
      </c>
      <c r="D88" s="9" t="str">
        <f t="shared" si="3"/>
        <v>女</v>
      </c>
      <c r="E88" s="10"/>
    </row>
    <row r="89" spans="1:5" ht="30" customHeight="1">
      <c r="A89" s="9">
        <v>87</v>
      </c>
      <c r="B89" s="9" t="str">
        <f>"656220240612101603157855"</f>
        <v>656220240612101603157855</v>
      </c>
      <c r="C89" s="9" t="str">
        <f>"谭脂尹"</f>
        <v>谭脂尹</v>
      </c>
      <c r="D89" s="9" t="str">
        <f t="shared" si="3"/>
        <v>女</v>
      </c>
      <c r="E89" s="10"/>
    </row>
    <row r="90" spans="1:5" ht="30" customHeight="1">
      <c r="A90" s="9">
        <v>88</v>
      </c>
      <c r="B90" s="9" t="str">
        <f>"656220240612144621158715"</f>
        <v>656220240612144621158715</v>
      </c>
      <c r="C90" s="9" t="str">
        <f>"蒙绪云"</f>
        <v>蒙绪云</v>
      </c>
      <c r="D90" s="9" t="str">
        <f>"男"</f>
        <v>男</v>
      </c>
      <c r="E90" s="10"/>
    </row>
    <row r="91" spans="1:5" ht="30" customHeight="1">
      <c r="A91" s="9">
        <v>89</v>
      </c>
      <c r="B91" s="9" t="str">
        <f>"656220240612173719159505"</f>
        <v>656220240612173719159505</v>
      </c>
      <c r="C91" s="9" t="str">
        <f>"张娟娇"</f>
        <v>张娟娇</v>
      </c>
      <c r="D91" s="9" t="str">
        <f>"女"</f>
        <v>女</v>
      </c>
      <c r="E91" s="10"/>
    </row>
    <row r="92" spans="1:5" ht="30" customHeight="1">
      <c r="A92" s="9">
        <v>90</v>
      </c>
      <c r="B92" s="9" t="str">
        <f>"656220240611204728156746"</f>
        <v>656220240611204728156746</v>
      </c>
      <c r="C92" s="9" t="str">
        <f>"李世欣"</f>
        <v>李世欣</v>
      </c>
      <c r="D92" s="9" t="str">
        <f>"女"</f>
        <v>女</v>
      </c>
      <c r="E92" s="10"/>
    </row>
    <row r="93" spans="1:5" ht="30" customHeight="1">
      <c r="A93" s="9">
        <v>91</v>
      </c>
      <c r="B93" s="9" t="str">
        <f>"656220240612232809159832"</f>
        <v>656220240612232809159832</v>
      </c>
      <c r="C93" s="9" t="str">
        <f>"颜光钰"</f>
        <v>颜光钰</v>
      </c>
      <c r="D93" s="9" t="str">
        <f>"女"</f>
        <v>女</v>
      </c>
      <c r="E93" s="10"/>
    </row>
    <row r="94" spans="1:5" ht="30" customHeight="1">
      <c r="A94" s="9">
        <v>92</v>
      </c>
      <c r="B94" s="9" t="str">
        <f>"656220240613103226160138"</f>
        <v>656220240613103226160138</v>
      </c>
      <c r="C94" s="9" t="str">
        <f>"严日光"</f>
        <v>严日光</v>
      </c>
      <c r="D94" s="9" t="str">
        <f>"男"</f>
        <v>男</v>
      </c>
      <c r="E94" s="10"/>
    </row>
    <row r="95" spans="1:5" ht="30" customHeight="1">
      <c r="A95" s="9">
        <v>93</v>
      </c>
      <c r="B95" s="9" t="str">
        <f>"656220240613101057160090"</f>
        <v>656220240613101057160090</v>
      </c>
      <c r="C95" s="9" t="str">
        <f>"林天雄"</f>
        <v>林天雄</v>
      </c>
      <c r="D95" s="9" t="str">
        <f>"男"</f>
        <v>男</v>
      </c>
      <c r="E95" s="10"/>
    </row>
    <row r="96" spans="1:5" ht="30" customHeight="1">
      <c r="A96" s="9">
        <v>94</v>
      </c>
      <c r="B96" s="9" t="str">
        <f>"656220240613152043160416"</f>
        <v>656220240613152043160416</v>
      </c>
      <c r="C96" s="9" t="str">
        <f>"莫芳瑜"</f>
        <v>莫芳瑜</v>
      </c>
      <c r="D96" s="9" t="str">
        <f>"女"</f>
        <v>女</v>
      </c>
      <c r="E96" s="10"/>
    </row>
    <row r="97" spans="1:5" ht="30" customHeight="1">
      <c r="A97" s="9">
        <v>95</v>
      </c>
      <c r="B97" s="9" t="str">
        <f>"656220240611183608156389"</f>
        <v>656220240611183608156389</v>
      </c>
      <c r="C97" s="9" t="str">
        <f>"林芳金"</f>
        <v>林芳金</v>
      </c>
      <c r="D97" s="9" t="str">
        <f>"女"</f>
        <v>女</v>
      </c>
      <c r="E97" s="10"/>
    </row>
    <row r="98" spans="1:5" ht="30" customHeight="1">
      <c r="A98" s="9">
        <v>96</v>
      </c>
      <c r="B98" s="9" t="str">
        <f>"656220240613182251160660"</f>
        <v>656220240613182251160660</v>
      </c>
      <c r="C98" s="9" t="str">
        <f>"吴傲"</f>
        <v>吴傲</v>
      </c>
      <c r="D98" s="9" t="str">
        <f>"男"</f>
        <v>男</v>
      </c>
      <c r="E98" s="10"/>
    </row>
    <row r="99" spans="1:5" ht="30" customHeight="1">
      <c r="A99" s="9">
        <v>97</v>
      </c>
      <c r="B99" s="9" t="str">
        <f>"656220240611145322155256"</f>
        <v>656220240611145322155256</v>
      </c>
      <c r="C99" s="9" t="str">
        <f>"曾小慧"</f>
        <v>曾小慧</v>
      </c>
      <c r="D99" s="9" t="str">
        <f aca="true" t="shared" si="4" ref="D99:D106">"女"</f>
        <v>女</v>
      </c>
      <c r="E99" s="10"/>
    </row>
    <row r="100" spans="1:5" ht="30" customHeight="1">
      <c r="A100" s="9">
        <v>98</v>
      </c>
      <c r="B100" s="9" t="str">
        <f>"656220240612120824158204"</f>
        <v>656220240612120824158204</v>
      </c>
      <c r="C100" s="9" t="str">
        <f>"姚甜甜"</f>
        <v>姚甜甜</v>
      </c>
      <c r="D100" s="9" t="str">
        <f t="shared" si="4"/>
        <v>女</v>
      </c>
      <c r="E100" s="10"/>
    </row>
    <row r="101" spans="1:5" ht="30" customHeight="1">
      <c r="A101" s="9">
        <v>99</v>
      </c>
      <c r="B101" s="9" t="str">
        <f>"656220240613180321160641"</f>
        <v>656220240613180321160641</v>
      </c>
      <c r="C101" s="9" t="str">
        <f>"卢佳佳"</f>
        <v>卢佳佳</v>
      </c>
      <c r="D101" s="9" t="str">
        <f t="shared" si="4"/>
        <v>女</v>
      </c>
      <c r="E101" s="10"/>
    </row>
    <row r="102" spans="1:5" ht="30" customHeight="1">
      <c r="A102" s="9">
        <v>100</v>
      </c>
      <c r="B102" s="9" t="str">
        <f>"656220240614155243161138"</f>
        <v>656220240614155243161138</v>
      </c>
      <c r="C102" s="9" t="str">
        <f>"杨兰芝"</f>
        <v>杨兰芝</v>
      </c>
      <c r="D102" s="9" t="str">
        <f t="shared" si="4"/>
        <v>女</v>
      </c>
      <c r="E102" s="10"/>
    </row>
    <row r="103" spans="1:5" ht="30" customHeight="1">
      <c r="A103" s="9">
        <v>101</v>
      </c>
      <c r="B103" s="9" t="str">
        <f>"656220240616204625161846"</f>
        <v>656220240616204625161846</v>
      </c>
      <c r="C103" s="9" t="str">
        <f>"许华平"</f>
        <v>许华平</v>
      </c>
      <c r="D103" s="9" t="str">
        <f t="shared" si="4"/>
        <v>女</v>
      </c>
      <c r="E103" s="10"/>
    </row>
    <row r="104" spans="1:5" ht="30" customHeight="1">
      <c r="A104" s="9">
        <v>102</v>
      </c>
      <c r="B104" s="9" t="str">
        <f>"656220240616214137161878"</f>
        <v>656220240616214137161878</v>
      </c>
      <c r="C104" s="9" t="str">
        <f>"张志瑶"</f>
        <v>张志瑶</v>
      </c>
      <c r="D104" s="9" t="str">
        <f t="shared" si="4"/>
        <v>女</v>
      </c>
      <c r="E104" s="10"/>
    </row>
    <row r="105" spans="1:5" ht="30" customHeight="1">
      <c r="A105" s="9">
        <v>103</v>
      </c>
      <c r="B105" s="9" t="str">
        <f>"656220240611130657154841"</f>
        <v>656220240611130657154841</v>
      </c>
      <c r="C105" s="9" t="str">
        <f>"李慧芳"</f>
        <v>李慧芳</v>
      </c>
      <c r="D105" s="9" t="str">
        <f t="shared" si="4"/>
        <v>女</v>
      </c>
      <c r="E105" s="10"/>
    </row>
    <row r="106" spans="1:5" ht="30" customHeight="1">
      <c r="A106" s="9">
        <v>104</v>
      </c>
      <c r="B106" s="9" t="str">
        <f>"656220240617113430162102"</f>
        <v>656220240617113430162102</v>
      </c>
      <c r="C106" s="9" t="str">
        <f>"符雪景"</f>
        <v>符雪景</v>
      </c>
      <c r="D106" s="9" t="str">
        <f t="shared" si="4"/>
        <v>女</v>
      </c>
      <c r="E106" s="10"/>
    </row>
    <row r="107" spans="1:5" ht="30" customHeight="1">
      <c r="A107" s="9">
        <v>105</v>
      </c>
      <c r="B107" s="9" t="str">
        <f>"656220240613220416160816"</f>
        <v>656220240613220416160816</v>
      </c>
      <c r="C107" s="9" t="str">
        <f>"符旭"</f>
        <v>符旭</v>
      </c>
      <c r="D107" s="9" t="str">
        <f aca="true" t="shared" si="5" ref="D107:D112">"男"</f>
        <v>男</v>
      </c>
      <c r="E107" s="10"/>
    </row>
    <row r="108" spans="1:5" ht="30" customHeight="1">
      <c r="A108" s="9">
        <v>106</v>
      </c>
      <c r="B108" s="9" t="str">
        <f>"656220240617152402162264"</f>
        <v>656220240617152402162264</v>
      </c>
      <c r="C108" s="9" t="str">
        <f>"陈奕民"</f>
        <v>陈奕民</v>
      </c>
      <c r="D108" s="9" t="str">
        <f t="shared" si="5"/>
        <v>男</v>
      </c>
      <c r="E108" s="10"/>
    </row>
    <row r="109" spans="1:5" ht="30" customHeight="1">
      <c r="A109" s="9">
        <v>107</v>
      </c>
      <c r="B109" s="9" t="str">
        <f>"656220240614231209161345"</f>
        <v>656220240614231209161345</v>
      </c>
      <c r="C109" s="9" t="str">
        <f>"韦运交"</f>
        <v>韦运交</v>
      </c>
      <c r="D109" s="9" t="str">
        <f t="shared" si="5"/>
        <v>男</v>
      </c>
      <c r="E109" s="10"/>
    </row>
    <row r="110" spans="1:5" ht="30" customHeight="1">
      <c r="A110" s="9">
        <v>108</v>
      </c>
      <c r="B110" s="9" t="str">
        <f>"656220240617160849162306"</f>
        <v>656220240617160849162306</v>
      </c>
      <c r="C110" s="9" t="str">
        <f>"黎贵荣"</f>
        <v>黎贵荣</v>
      </c>
      <c r="D110" s="9" t="str">
        <f t="shared" si="5"/>
        <v>男</v>
      </c>
      <c r="E110" s="10"/>
    </row>
    <row r="111" spans="1:5" ht="30" customHeight="1">
      <c r="A111" s="9">
        <v>109</v>
      </c>
      <c r="B111" s="9" t="str">
        <f>"656220240617230157162493"</f>
        <v>656220240617230157162493</v>
      </c>
      <c r="C111" s="9" t="str">
        <f>"陈朝龙"</f>
        <v>陈朝龙</v>
      </c>
      <c r="D111" s="9" t="str">
        <f t="shared" si="5"/>
        <v>男</v>
      </c>
      <c r="E111" s="10"/>
    </row>
    <row r="112" spans="1:5" ht="30" customHeight="1">
      <c r="A112" s="9">
        <v>110</v>
      </c>
      <c r="B112" s="9" t="str">
        <f>"656220240618003054162523"</f>
        <v>656220240618003054162523</v>
      </c>
      <c r="C112" s="9" t="str">
        <f>"黎家驹"</f>
        <v>黎家驹</v>
      </c>
      <c r="D112" s="9" t="str">
        <f t="shared" si="5"/>
        <v>男</v>
      </c>
      <c r="E112" s="10"/>
    </row>
    <row r="113" spans="1:5" ht="30" customHeight="1">
      <c r="A113" s="9">
        <v>111</v>
      </c>
      <c r="B113" s="9" t="str">
        <f>"656220240618104110162658"</f>
        <v>656220240618104110162658</v>
      </c>
      <c r="C113" s="9" t="str">
        <f>"蔡开止"</f>
        <v>蔡开止</v>
      </c>
      <c r="D113" s="9" t="str">
        <f>"女"</f>
        <v>女</v>
      </c>
      <c r="E113" s="10"/>
    </row>
    <row r="114" spans="1:5" ht="30" customHeight="1">
      <c r="A114" s="9">
        <v>112</v>
      </c>
      <c r="B114" s="9" t="str">
        <f>"656220240617222002162471"</f>
        <v>656220240617222002162471</v>
      </c>
      <c r="C114" s="9" t="str">
        <f>"王朝霞"</f>
        <v>王朝霞</v>
      </c>
      <c r="D114" s="9" t="str">
        <f>"女"</f>
        <v>女</v>
      </c>
      <c r="E114" s="10"/>
    </row>
    <row r="115" spans="1:5" ht="30" customHeight="1">
      <c r="A115" s="9">
        <v>113</v>
      </c>
      <c r="B115" s="9" t="str">
        <f>"656220240611105046154276"</f>
        <v>656220240611105046154276</v>
      </c>
      <c r="C115" s="9" t="str">
        <f>"王莲芳"</f>
        <v>王莲芳</v>
      </c>
      <c r="D115" s="9" t="str">
        <f>"女"</f>
        <v>女</v>
      </c>
      <c r="E115" s="10"/>
    </row>
    <row r="116" spans="1:5" ht="30" customHeight="1">
      <c r="A116" s="9">
        <v>114</v>
      </c>
      <c r="B116" s="9" t="str">
        <f>"656220240611151725155396"</f>
        <v>656220240611151725155396</v>
      </c>
      <c r="C116" s="9" t="str">
        <f>"王运"</f>
        <v>王运</v>
      </c>
      <c r="D116" s="9" t="str">
        <f>"男"</f>
        <v>男</v>
      </c>
      <c r="E116" s="10"/>
    </row>
    <row r="117" spans="1:5" ht="30" customHeight="1">
      <c r="A117" s="9">
        <v>115</v>
      </c>
      <c r="B117" s="9" t="str">
        <f>"656220240611160713155709"</f>
        <v>656220240611160713155709</v>
      </c>
      <c r="C117" s="9" t="str">
        <f>"赵阳"</f>
        <v>赵阳</v>
      </c>
      <c r="D117" s="9" t="str">
        <f>"男"</f>
        <v>男</v>
      </c>
      <c r="E117" s="10"/>
    </row>
    <row r="118" spans="1:5" ht="30" customHeight="1">
      <c r="A118" s="9">
        <v>116</v>
      </c>
      <c r="B118" s="9" t="str">
        <f>"656220240611132749154909"</f>
        <v>656220240611132749154909</v>
      </c>
      <c r="C118" s="9" t="str">
        <f>"蒋家富"</f>
        <v>蒋家富</v>
      </c>
      <c r="D118" s="9" t="str">
        <f>"男"</f>
        <v>男</v>
      </c>
      <c r="E118" s="10"/>
    </row>
    <row r="119" spans="1:5" ht="30" customHeight="1">
      <c r="A119" s="9">
        <v>117</v>
      </c>
      <c r="B119" s="9" t="str">
        <f>"656220240612000441157343"</f>
        <v>656220240612000441157343</v>
      </c>
      <c r="C119" s="9" t="str">
        <f>"周潮敏"</f>
        <v>周潮敏</v>
      </c>
      <c r="D119" s="9" t="str">
        <f>"女"</f>
        <v>女</v>
      </c>
      <c r="E119" s="10"/>
    </row>
    <row r="120" spans="1:5" ht="30" customHeight="1">
      <c r="A120" s="9">
        <v>118</v>
      </c>
      <c r="B120" s="9" t="str">
        <f>"656220240612163543159238"</f>
        <v>656220240612163543159238</v>
      </c>
      <c r="C120" s="9" t="str">
        <f>"刘诗欣"</f>
        <v>刘诗欣</v>
      </c>
      <c r="D120" s="9" t="str">
        <f>"女"</f>
        <v>女</v>
      </c>
      <c r="E120" s="10"/>
    </row>
    <row r="121" spans="1:5" ht="30" customHeight="1">
      <c r="A121" s="9">
        <v>119</v>
      </c>
      <c r="B121" s="9" t="str">
        <f>"656220240611143538155171"</f>
        <v>656220240611143538155171</v>
      </c>
      <c r="C121" s="9" t="str">
        <f>"高双梅"</f>
        <v>高双梅</v>
      </c>
      <c r="D121" s="9" t="str">
        <f>"女"</f>
        <v>女</v>
      </c>
      <c r="E121" s="10"/>
    </row>
    <row r="122" spans="1:5" ht="30" customHeight="1">
      <c r="A122" s="9">
        <v>120</v>
      </c>
      <c r="B122" s="9" t="str">
        <f>"656220240612021421157464"</f>
        <v>656220240612021421157464</v>
      </c>
      <c r="C122" s="9" t="str">
        <f>"杨乃骁"</f>
        <v>杨乃骁</v>
      </c>
      <c r="D122" s="9" t="str">
        <f>"女"</f>
        <v>女</v>
      </c>
      <c r="E122" s="10"/>
    </row>
    <row r="123" spans="1:5" ht="30" customHeight="1">
      <c r="A123" s="9">
        <v>121</v>
      </c>
      <c r="B123" s="9" t="str">
        <f>"656220240613093202160005"</f>
        <v>656220240613093202160005</v>
      </c>
      <c r="C123" s="9" t="str">
        <f>"彭博伟"</f>
        <v>彭博伟</v>
      </c>
      <c r="D123" s="9" t="str">
        <f>"男"</f>
        <v>男</v>
      </c>
      <c r="E123" s="10"/>
    </row>
    <row r="124" spans="1:5" ht="30" customHeight="1">
      <c r="A124" s="9">
        <v>122</v>
      </c>
      <c r="B124" s="9" t="str">
        <f>"656220240614092513160927"</f>
        <v>656220240614092513160927</v>
      </c>
      <c r="C124" s="9" t="str">
        <f>"王海珠"</f>
        <v>王海珠</v>
      </c>
      <c r="D124" s="9" t="str">
        <f>"女"</f>
        <v>女</v>
      </c>
      <c r="E124" s="10"/>
    </row>
    <row r="125" spans="1:5" ht="30" customHeight="1">
      <c r="A125" s="9">
        <v>123</v>
      </c>
      <c r="B125" s="9" t="str">
        <f>"656220240614120453161019"</f>
        <v>656220240614120453161019</v>
      </c>
      <c r="C125" s="9" t="str">
        <f>"蔡丽君"</f>
        <v>蔡丽君</v>
      </c>
      <c r="D125" s="9" t="str">
        <f>"女"</f>
        <v>女</v>
      </c>
      <c r="E125" s="10"/>
    </row>
    <row r="126" spans="1:5" ht="30" customHeight="1">
      <c r="A126" s="9">
        <v>124</v>
      </c>
      <c r="B126" s="9" t="str">
        <f>"656220240613171806160595"</f>
        <v>656220240613171806160595</v>
      </c>
      <c r="C126" s="9" t="str">
        <f>"黄宇恒"</f>
        <v>黄宇恒</v>
      </c>
      <c r="D126" s="9" t="str">
        <f>"男"</f>
        <v>男</v>
      </c>
      <c r="E126" s="10"/>
    </row>
    <row r="127" spans="1:5" ht="30" customHeight="1">
      <c r="A127" s="9">
        <v>125</v>
      </c>
      <c r="B127" s="9" t="str">
        <f>"656220240611114239154530"</f>
        <v>656220240611114239154530</v>
      </c>
      <c r="C127" s="9" t="str">
        <f>"李静姣"</f>
        <v>李静姣</v>
      </c>
      <c r="D127" s="9" t="str">
        <f>"女"</f>
        <v>女</v>
      </c>
      <c r="E127" s="10"/>
    </row>
    <row r="128" spans="1:5" ht="30" customHeight="1">
      <c r="A128" s="9">
        <v>126</v>
      </c>
      <c r="B128" s="9" t="str">
        <f>"656220240615193143161571"</f>
        <v>656220240615193143161571</v>
      </c>
      <c r="C128" s="9" t="str">
        <f>"谭美翠"</f>
        <v>谭美翠</v>
      </c>
      <c r="D128" s="9" t="str">
        <f>"女"</f>
        <v>女</v>
      </c>
      <c r="E128" s="10"/>
    </row>
    <row r="129" spans="1:5" ht="30" customHeight="1">
      <c r="A129" s="9">
        <v>127</v>
      </c>
      <c r="B129" s="9" t="str">
        <f>"656220240614150718161103"</f>
        <v>656220240614150718161103</v>
      </c>
      <c r="C129" s="9" t="str">
        <f>"金友缘"</f>
        <v>金友缘</v>
      </c>
      <c r="D129" s="9" t="str">
        <f>"女"</f>
        <v>女</v>
      </c>
      <c r="E129" s="10"/>
    </row>
    <row r="130" spans="1:5" ht="30" customHeight="1">
      <c r="A130" s="9">
        <v>128</v>
      </c>
      <c r="B130" s="9" t="str">
        <f>"656220240615145002161490"</f>
        <v>656220240615145002161490</v>
      </c>
      <c r="C130" s="9" t="str">
        <f>"周悦"</f>
        <v>周悦</v>
      </c>
      <c r="D130" s="9" t="str">
        <f>"女"</f>
        <v>女</v>
      </c>
      <c r="E130" s="10"/>
    </row>
    <row r="131" spans="1:5" ht="30" customHeight="1">
      <c r="A131" s="9">
        <v>129</v>
      </c>
      <c r="B131" s="9" t="str">
        <f>"656220240615152944161504"</f>
        <v>656220240615152944161504</v>
      </c>
      <c r="C131" s="9" t="str">
        <f>"梁安泽"</f>
        <v>梁安泽</v>
      </c>
      <c r="D131" s="9" t="str">
        <f>"男"</f>
        <v>男</v>
      </c>
      <c r="E131" s="10"/>
    </row>
    <row r="132" spans="1:5" ht="30" customHeight="1">
      <c r="A132" s="9">
        <v>130</v>
      </c>
      <c r="B132" s="9" t="str">
        <f>"656220240614001658160873"</f>
        <v>656220240614001658160873</v>
      </c>
      <c r="C132" s="9" t="str">
        <f>"陈文娇"</f>
        <v>陈文娇</v>
      </c>
      <c r="D132" s="9" t="str">
        <f>"女"</f>
        <v>女</v>
      </c>
      <c r="E132" s="10"/>
    </row>
    <row r="133" spans="1:5" ht="30" customHeight="1">
      <c r="A133" s="9">
        <v>131</v>
      </c>
      <c r="B133" s="9" t="str">
        <f>"656220240615114130161434"</f>
        <v>656220240615114130161434</v>
      </c>
      <c r="C133" s="9" t="str">
        <f>"曹雨蕾"</f>
        <v>曹雨蕾</v>
      </c>
      <c r="D133" s="9" t="str">
        <f>"女"</f>
        <v>女</v>
      </c>
      <c r="E133" s="10"/>
    </row>
    <row r="134" spans="1:5" ht="30" customHeight="1">
      <c r="A134" s="9">
        <v>132</v>
      </c>
      <c r="B134" s="9" t="str">
        <f>"656220240614232610161350"</f>
        <v>656220240614232610161350</v>
      </c>
      <c r="C134" s="9" t="str">
        <f>"梁佳友"</f>
        <v>梁佳友</v>
      </c>
      <c r="D134" s="9" t="str">
        <f>"男"</f>
        <v>男</v>
      </c>
      <c r="E134" s="10"/>
    </row>
    <row r="135" spans="1:5" ht="30" customHeight="1">
      <c r="A135" s="9">
        <v>133</v>
      </c>
      <c r="B135" s="9" t="str">
        <f>"656220240617224229162483"</f>
        <v>656220240617224229162483</v>
      </c>
      <c r="C135" s="9" t="str">
        <f>"高苗苗"</f>
        <v>高苗苗</v>
      </c>
      <c r="D135" s="9" t="str">
        <f>"女"</f>
        <v>女</v>
      </c>
      <c r="E135" s="10"/>
    </row>
    <row r="136" spans="1:5" ht="30" customHeight="1">
      <c r="A136" s="9">
        <v>134</v>
      </c>
      <c r="B136" s="9" t="str">
        <f>"656220240618114039162686"</f>
        <v>656220240618114039162686</v>
      </c>
      <c r="C136" s="9" t="str">
        <f>"王年佳"</f>
        <v>王年佳</v>
      </c>
      <c r="D136" s="9" t="str">
        <f>"女"</f>
        <v>女</v>
      </c>
      <c r="E136" s="10"/>
    </row>
    <row r="137" spans="1:5" ht="30" customHeight="1">
      <c r="A137" s="9">
        <v>135</v>
      </c>
      <c r="B137" s="9" t="str">
        <f>"656220240611093105153888"</f>
        <v>656220240611093105153888</v>
      </c>
      <c r="C137" s="9" t="str">
        <f>"邢惠媚"</f>
        <v>邢惠媚</v>
      </c>
      <c r="D137" s="9" t="str">
        <f>"女"</f>
        <v>女</v>
      </c>
      <c r="E137" s="10"/>
    </row>
    <row r="138" spans="1:5" ht="30" customHeight="1">
      <c r="A138" s="9">
        <v>136</v>
      </c>
      <c r="B138" s="9" t="str">
        <f>"656220240611104427154243"</f>
        <v>656220240611104427154243</v>
      </c>
      <c r="C138" s="9" t="str">
        <f>"麦佳宜"</f>
        <v>麦佳宜</v>
      </c>
      <c r="D138" s="9" t="str">
        <f>"女"</f>
        <v>女</v>
      </c>
      <c r="E138" s="10"/>
    </row>
    <row r="139" spans="1:5" ht="30" customHeight="1">
      <c r="A139" s="9">
        <v>137</v>
      </c>
      <c r="B139" s="9" t="str">
        <f>"656220240611154454155562"</f>
        <v>656220240611154454155562</v>
      </c>
      <c r="C139" s="9" t="str">
        <f>"李佳慧"</f>
        <v>李佳慧</v>
      </c>
      <c r="D139" s="9" t="str">
        <f>"女"</f>
        <v>女</v>
      </c>
      <c r="E139" s="10"/>
    </row>
    <row r="140" spans="1:5" ht="30" customHeight="1">
      <c r="A140" s="9">
        <v>138</v>
      </c>
      <c r="B140" s="9" t="str">
        <f>"656220240611190407156461"</f>
        <v>656220240611190407156461</v>
      </c>
      <c r="C140" s="9" t="str">
        <f>"林万琼"</f>
        <v>林万琼</v>
      </c>
      <c r="D140" s="9" t="str">
        <f>"男"</f>
        <v>男</v>
      </c>
      <c r="E140" s="10"/>
    </row>
    <row r="141" spans="1:5" ht="30" customHeight="1">
      <c r="A141" s="9">
        <v>139</v>
      </c>
      <c r="B141" s="9" t="str">
        <f>"656220240611173207156193"</f>
        <v>656220240611173207156193</v>
      </c>
      <c r="C141" s="9" t="str">
        <f>"林道远"</f>
        <v>林道远</v>
      </c>
      <c r="D141" s="9" t="str">
        <f>"男"</f>
        <v>男</v>
      </c>
      <c r="E141" s="10"/>
    </row>
    <row r="142" spans="1:5" ht="30" customHeight="1">
      <c r="A142" s="9">
        <v>140</v>
      </c>
      <c r="B142" s="9" t="str">
        <f>"656220240611163617155899"</f>
        <v>656220240611163617155899</v>
      </c>
      <c r="C142" s="9" t="str">
        <f>"孙静"</f>
        <v>孙静</v>
      </c>
      <c r="D142" s="9" t="str">
        <f>"女"</f>
        <v>女</v>
      </c>
      <c r="E142" s="10"/>
    </row>
    <row r="143" spans="1:5" ht="30" customHeight="1">
      <c r="A143" s="9">
        <v>141</v>
      </c>
      <c r="B143" s="9" t="str">
        <f>"656220240611175743156274"</f>
        <v>656220240611175743156274</v>
      </c>
      <c r="C143" s="9" t="str">
        <f>"郭金萍"</f>
        <v>郭金萍</v>
      </c>
      <c r="D143" s="9" t="str">
        <f>"女"</f>
        <v>女</v>
      </c>
      <c r="E143" s="10"/>
    </row>
    <row r="144" spans="1:5" ht="30" customHeight="1">
      <c r="A144" s="9">
        <v>142</v>
      </c>
      <c r="B144" s="9" t="str">
        <f>"656220240611181745156332"</f>
        <v>656220240611181745156332</v>
      </c>
      <c r="C144" s="9" t="str">
        <f>"周兰"</f>
        <v>周兰</v>
      </c>
      <c r="D144" s="9" t="str">
        <f>"女"</f>
        <v>女</v>
      </c>
      <c r="E144" s="10"/>
    </row>
    <row r="145" spans="1:5" ht="30" customHeight="1">
      <c r="A145" s="9">
        <v>143</v>
      </c>
      <c r="B145" s="9" t="str">
        <f>"656220240612113042158103"</f>
        <v>656220240612113042158103</v>
      </c>
      <c r="C145" s="9" t="str">
        <f>"张英杏"</f>
        <v>张英杏</v>
      </c>
      <c r="D145" s="9" t="str">
        <f>"女"</f>
        <v>女</v>
      </c>
      <c r="E145" s="10"/>
    </row>
    <row r="146" spans="1:5" ht="30" customHeight="1">
      <c r="A146" s="9">
        <v>144</v>
      </c>
      <c r="B146" s="9" t="str">
        <f>"656220240611185517156441"</f>
        <v>656220240611185517156441</v>
      </c>
      <c r="C146" s="9" t="str">
        <f>"符英玲"</f>
        <v>符英玲</v>
      </c>
      <c r="D146" s="9" t="str">
        <f>"女"</f>
        <v>女</v>
      </c>
      <c r="E146" s="10"/>
    </row>
    <row r="147" spans="1:5" ht="30" customHeight="1">
      <c r="A147" s="9">
        <v>145</v>
      </c>
      <c r="B147" s="9" t="str">
        <f>"656220240612144326158702"</f>
        <v>656220240612144326158702</v>
      </c>
      <c r="C147" s="9" t="str">
        <f>"许晓辉"</f>
        <v>许晓辉</v>
      </c>
      <c r="D147" s="9" t="str">
        <f>"男"</f>
        <v>男</v>
      </c>
      <c r="E147" s="10"/>
    </row>
    <row r="148" spans="1:5" ht="30" customHeight="1">
      <c r="A148" s="9">
        <v>146</v>
      </c>
      <c r="B148" s="9" t="str">
        <f>"656220240612202018159683"</f>
        <v>656220240612202018159683</v>
      </c>
      <c r="C148" s="9" t="str">
        <f>"林鑫"</f>
        <v>林鑫</v>
      </c>
      <c r="D148" s="9" t="str">
        <f>"女"</f>
        <v>女</v>
      </c>
      <c r="E148" s="10"/>
    </row>
    <row r="149" spans="1:5" ht="30" customHeight="1">
      <c r="A149" s="9">
        <v>147</v>
      </c>
      <c r="B149" s="9" t="str">
        <f>"656220240613202315160764"</f>
        <v>656220240613202315160764</v>
      </c>
      <c r="C149" s="9" t="str">
        <f>"陈苹"</f>
        <v>陈苹</v>
      </c>
      <c r="D149" s="9" t="str">
        <f>"女"</f>
        <v>女</v>
      </c>
      <c r="E149" s="10"/>
    </row>
    <row r="150" spans="1:5" ht="30" customHeight="1">
      <c r="A150" s="9">
        <v>148</v>
      </c>
      <c r="B150" s="9" t="str">
        <f>"656220240613183851160678"</f>
        <v>656220240613183851160678</v>
      </c>
      <c r="C150" s="9" t="str">
        <f>"郑俊涛"</f>
        <v>郑俊涛</v>
      </c>
      <c r="D150" s="9" t="str">
        <f>"男"</f>
        <v>男</v>
      </c>
      <c r="E150" s="10"/>
    </row>
    <row r="151" spans="1:5" ht="30" customHeight="1">
      <c r="A151" s="9">
        <v>149</v>
      </c>
      <c r="B151" s="9" t="str">
        <f>"656220240611232516157257"</f>
        <v>656220240611232516157257</v>
      </c>
      <c r="C151" s="9" t="str">
        <f>"曾霞"</f>
        <v>曾霞</v>
      </c>
      <c r="D151" s="9" t="str">
        <f>"女"</f>
        <v>女</v>
      </c>
      <c r="E151" s="10"/>
    </row>
    <row r="152" spans="1:5" ht="30" customHeight="1">
      <c r="A152" s="9">
        <v>150</v>
      </c>
      <c r="B152" s="9" t="str">
        <f>"656220240615085008161385"</f>
        <v>656220240615085008161385</v>
      </c>
      <c r="C152" s="9" t="str">
        <f>"郑史冰"</f>
        <v>郑史冰</v>
      </c>
      <c r="D152" s="9" t="str">
        <f>"女"</f>
        <v>女</v>
      </c>
      <c r="E152" s="10"/>
    </row>
    <row r="153" spans="1:5" ht="30" customHeight="1">
      <c r="A153" s="9">
        <v>151</v>
      </c>
      <c r="B153" s="9" t="str">
        <f>"656220240612125230158321"</f>
        <v>656220240612125230158321</v>
      </c>
      <c r="C153" s="9" t="str">
        <f>"符佳馨"</f>
        <v>符佳馨</v>
      </c>
      <c r="D153" s="9" t="str">
        <f>"女"</f>
        <v>女</v>
      </c>
      <c r="E153" s="10"/>
    </row>
    <row r="154" spans="1:5" ht="30" customHeight="1">
      <c r="A154" s="9">
        <v>152</v>
      </c>
      <c r="B154" s="9" t="str">
        <f>"656220240616113025161694"</f>
        <v>656220240616113025161694</v>
      </c>
      <c r="C154" s="9" t="str">
        <f>"唐世问"</f>
        <v>唐世问</v>
      </c>
      <c r="D154" s="9" t="str">
        <f>"男"</f>
        <v>男</v>
      </c>
      <c r="E154" s="10"/>
    </row>
    <row r="155" spans="1:5" ht="30" customHeight="1">
      <c r="A155" s="9">
        <v>153</v>
      </c>
      <c r="B155" s="9" t="str">
        <f>"656220240611192333156526"</f>
        <v>656220240611192333156526</v>
      </c>
      <c r="C155" s="9" t="str">
        <f>"林丽婷"</f>
        <v>林丽婷</v>
      </c>
      <c r="D155" s="9" t="str">
        <f>"女"</f>
        <v>女</v>
      </c>
      <c r="E155" s="10"/>
    </row>
    <row r="156" spans="1:5" ht="30" customHeight="1">
      <c r="A156" s="9">
        <v>154</v>
      </c>
      <c r="B156" s="9" t="str">
        <f>"656220240616220138161883"</f>
        <v>656220240616220138161883</v>
      </c>
      <c r="C156" s="9" t="str">
        <f>"李盛康"</f>
        <v>李盛康</v>
      </c>
      <c r="D156" s="9" t="str">
        <f>"男"</f>
        <v>男</v>
      </c>
      <c r="E156" s="10"/>
    </row>
    <row r="157" spans="1:5" ht="30" customHeight="1">
      <c r="A157" s="9">
        <v>155</v>
      </c>
      <c r="B157" s="9" t="str">
        <f>"656220240612025926157476"</f>
        <v>656220240612025926157476</v>
      </c>
      <c r="C157" s="9" t="str">
        <f>"吴朋鲜"</f>
        <v>吴朋鲜</v>
      </c>
      <c r="D157" s="9" t="str">
        <f>"男"</f>
        <v>男</v>
      </c>
      <c r="E157" s="10"/>
    </row>
    <row r="158" spans="1:5" ht="30" customHeight="1">
      <c r="A158" s="9">
        <v>156</v>
      </c>
      <c r="B158" s="9" t="str">
        <f>"656220240614200830161248"</f>
        <v>656220240614200830161248</v>
      </c>
      <c r="C158" s="9" t="str">
        <f>"陈求群"</f>
        <v>陈求群</v>
      </c>
      <c r="D158" s="9" t="str">
        <f aca="true" t="shared" si="6" ref="D158:D170">"女"</f>
        <v>女</v>
      </c>
      <c r="E158" s="10"/>
    </row>
    <row r="159" spans="1:5" ht="30" customHeight="1">
      <c r="A159" s="9">
        <v>157</v>
      </c>
      <c r="B159" s="9" t="str">
        <f>"656220240615101450161406"</f>
        <v>656220240615101450161406</v>
      </c>
      <c r="C159" s="9" t="str">
        <f>"邵思莹"</f>
        <v>邵思莹</v>
      </c>
      <c r="D159" s="9" t="str">
        <f t="shared" si="6"/>
        <v>女</v>
      </c>
      <c r="E159" s="10"/>
    </row>
    <row r="160" spans="1:5" ht="30" customHeight="1">
      <c r="A160" s="9">
        <v>158</v>
      </c>
      <c r="B160" s="9" t="str">
        <f>"656220240611165323156002"</f>
        <v>656220240611165323156002</v>
      </c>
      <c r="C160" s="9" t="str">
        <f>"黄春城"</f>
        <v>黄春城</v>
      </c>
      <c r="D160" s="9" t="str">
        <f t="shared" si="6"/>
        <v>女</v>
      </c>
      <c r="E160" s="10"/>
    </row>
    <row r="161" spans="1:5" ht="30" customHeight="1">
      <c r="A161" s="9">
        <v>159</v>
      </c>
      <c r="B161" s="9" t="str">
        <f>"656220240615151338161500"</f>
        <v>656220240615151338161500</v>
      </c>
      <c r="C161" s="9" t="str">
        <f>"王紫娴"</f>
        <v>王紫娴</v>
      </c>
      <c r="D161" s="9" t="str">
        <f t="shared" si="6"/>
        <v>女</v>
      </c>
      <c r="E161" s="10"/>
    </row>
    <row r="162" spans="1:5" ht="30" customHeight="1">
      <c r="A162" s="9">
        <v>160</v>
      </c>
      <c r="B162" s="9" t="str">
        <f>"656220240618040513162546"</f>
        <v>656220240618040513162546</v>
      </c>
      <c r="C162" s="9" t="str">
        <f>"羊红花"</f>
        <v>羊红花</v>
      </c>
      <c r="D162" s="9" t="str">
        <f t="shared" si="6"/>
        <v>女</v>
      </c>
      <c r="E162" s="10"/>
    </row>
    <row r="163" spans="1:5" ht="30" customHeight="1">
      <c r="A163" s="9">
        <v>161</v>
      </c>
      <c r="B163" s="9" t="str">
        <f>"656220240617165636162340"</f>
        <v>656220240617165636162340</v>
      </c>
      <c r="C163" s="9" t="str">
        <f>"邓美玲"</f>
        <v>邓美玲</v>
      </c>
      <c r="D163" s="9" t="str">
        <f t="shared" si="6"/>
        <v>女</v>
      </c>
      <c r="E163" s="10"/>
    </row>
    <row r="164" spans="1:5" ht="30" customHeight="1">
      <c r="A164" s="9">
        <v>162</v>
      </c>
      <c r="B164" s="9" t="str">
        <f>"656220240618092348162595"</f>
        <v>656220240618092348162595</v>
      </c>
      <c r="C164" s="9" t="str">
        <f>"邱雪莲"</f>
        <v>邱雪莲</v>
      </c>
      <c r="D164" s="9" t="str">
        <f t="shared" si="6"/>
        <v>女</v>
      </c>
      <c r="E164" s="10"/>
    </row>
    <row r="165" spans="1:5" ht="30" customHeight="1">
      <c r="A165" s="9">
        <v>163</v>
      </c>
      <c r="B165" s="9" t="str">
        <f>"656220240611183130156382"</f>
        <v>656220240611183130156382</v>
      </c>
      <c r="C165" s="9" t="str">
        <f>"符燕燕"</f>
        <v>符燕燕</v>
      </c>
      <c r="D165" s="9" t="str">
        <f t="shared" si="6"/>
        <v>女</v>
      </c>
      <c r="E165" s="10"/>
    </row>
    <row r="166" spans="1:5" ht="30" customHeight="1">
      <c r="A166" s="9">
        <v>164</v>
      </c>
      <c r="B166" s="9" t="str">
        <f>"656220240618111326162679"</f>
        <v>656220240618111326162679</v>
      </c>
      <c r="C166" s="9" t="str">
        <f>"朱明川"</f>
        <v>朱明川</v>
      </c>
      <c r="D166" s="9" t="str">
        <f t="shared" si="6"/>
        <v>女</v>
      </c>
      <c r="E166" s="10"/>
    </row>
    <row r="167" spans="1:5" ht="30" customHeight="1">
      <c r="A167" s="9">
        <v>165</v>
      </c>
      <c r="B167" s="9" t="str">
        <f>"656220240611092325153854"</f>
        <v>656220240611092325153854</v>
      </c>
      <c r="C167" s="9" t="str">
        <f>"陈春金"</f>
        <v>陈春金</v>
      </c>
      <c r="D167" s="9" t="str">
        <f t="shared" si="6"/>
        <v>女</v>
      </c>
      <c r="E167" s="10"/>
    </row>
    <row r="168" spans="1:5" ht="30" customHeight="1">
      <c r="A168" s="9">
        <v>166</v>
      </c>
      <c r="B168" s="9" t="str">
        <f>"656220240611103544154189"</f>
        <v>656220240611103544154189</v>
      </c>
      <c r="C168" s="9" t="str">
        <f>"符小英"</f>
        <v>符小英</v>
      </c>
      <c r="D168" s="9" t="str">
        <f t="shared" si="6"/>
        <v>女</v>
      </c>
      <c r="E168" s="10"/>
    </row>
    <row r="169" spans="1:5" ht="30" customHeight="1">
      <c r="A169" s="9">
        <v>167</v>
      </c>
      <c r="B169" s="9" t="str">
        <f>"656220240611102801154147"</f>
        <v>656220240611102801154147</v>
      </c>
      <c r="C169" s="9" t="str">
        <f>"王柔婷"</f>
        <v>王柔婷</v>
      </c>
      <c r="D169" s="9" t="str">
        <f t="shared" si="6"/>
        <v>女</v>
      </c>
      <c r="E169" s="10"/>
    </row>
    <row r="170" spans="1:5" ht="30" customHeight="1">
      <c r="A170" s="9">
        <v>168</v>
      </c>
      <c r="B170" s="9" t="str">
        <f>"656220240611111746154425"</f>
        <v>656220240611111746154425</v>
      </c>
      <c r="C170" s="9" t="str">
        <f>"谭慧艳"</f>
        <v>谭慧艳</v>
      </c>
      <c r="D170" s="9" t="str">
        <f t="shared" si="6"/>
        <v>女</v>
      </c>
      <c r="E170" s="10"/>
    </row>
    <row r="171" spans="1:5" ht="30" customHeight="1">
      <c r="A171" s="9">
        <v>169</v>
      </c>
      <c r="B171" s="9" t="str">
        <f>"656220240611103900154207"</f>
        <v>656220240611103900154207</v>
      </c>
      <c r="C171" s="9" t="str">
        <f>"黄良涛"</f>
        <v>黄良涛</v>
      </c>
      <c r="D171" s="9" t="str">
        <f>"男"</f>
        <v>男</v>
      </c>
      <c r="E171" s="10"/>
    </row>
    <row r="172" spans="1:5" ht="30" customHeight="1">
      <c r="A172" s="9">
        <v>170</v>
      </c>
      <c r="B172" s="9" t="str">
        <f>"656220240611113822154506"</f>
        <v>656220240611113822154506</v>
      </c>
      <c r="C172" s="9" t="str">
        <f>"王佳莹"</f>
        <v>王佳莹</v>
      </c>
      <c r="D172" s="9" t="str">
        <f aca="true" t="shared" si="7" ref="D172:D179">"女"</f>
        <v>女</v>
      </c>
      <c r="E172" s="10"/>
    </row>
    <row r="173" spans="1:5" ht="30" customHeight="1">
      <c r="A173" s="9">
        <v>171</v>
      </c>
      <c r="B173" s="9" t="str">
        <f>"656220240611112157154443"</f>
        <v>656220240611112157154443</v>
      </c>
      <c r="C173" s="9" t="str">
        <f>"张翔"</f>
        <v>张翔</v>
      </c>
      <c r="D173" s="9" t="str">
        <f t="shared" si="7"/>
        <v>女</v>
      </c>
      <c r="E173" s="10"/>
    </row>
    <row r="174" spans="1:5" ht="30" customHeight="1">
      <c r="A174" s="9">
        <v>172</v>
      </c>
      <c r="B174" s="9" t="str">
        <f>"656220240611124436154767"</f>
        <v>656220240611124436154767</v>
      </c>
      <c r="C174" s="9" t="str">
        <f>"赵思洁"</f>
        <v>赵思洁</v>
      </c>
      <c r="D174" s="9" t="str">
        <f t="shared" si="7"/>
        <v>女</v>
      </c>
      <c r="E174" s="10"/>
    </row>
    <row r="175" spans="1:5" ht="30" customHeight="1">
      <c r="A175" s="9">
        <v>173</v>
      </c>
      <c r="B175" s="9" t="str">
        <f>"656220240611122735154701"</f>
        <v>656220240611122735154701</v>
      </c>
      <c r="C175" s="9" t="str">
        <f>"曾颖莹"</f>
        <v>曾颖莹</v>
      </c>
      <c r="D175" s="9" t="str">
        <f t="shared" si="7"/>
        <v>女</v>
      </c>
      <c r="E175" s="10"/>
    </row>
    <row r="176" spans="1:5" ht="30" customHeight="1">
      <c r="A176" s="9">
        <v>174</v>
      </c>
      <c r="B176" s="9" t="str">
        <f>"656220240611152938155478"</f>
        <v>656220240611152938155478</v>
      </c>
      <c r="C176" s="9" t="str">
        <f>"陈泽韵"</f>
        <v>陈泽韵</v>
      </c>
      <c r="D176" s="9" t="str">
        <f t="shared" si="7"/>
        <v>女</v>
      </c>
      <c r="E176" s="10"/>
    </row>
    <row r="177" spans="1:5" ht="30" customHeight="1">
      <c r="A177" s="9">
        <v>175</v>
      </c>
      <c r="B177" s="9" t="str">
        <f>"656220240611154808155579"</f>
        <v>656220240611154808155579</v>
      </c>
      <c r="C177" s="9" t="str">
        <f>"吴原榕"</f>
        <v>吴原榕</v>
      </c>
      <c r="D177" s="9" t="str">
        <f t="shared" si="7"/>
        <v>女</v>
      </c>
      <c r="E177" s="10"/>
    </row>
    <row r="178" spans="1:5" ht="30" customHeight="1">
      <c r="A178" s="9">
        <v>176</v>
      </c>
      <c r="B178" s="9" t="str">
        <f>"656220240611160544155702"</f>
        <v>656220240611160544155702</v>
      </c>
      <c r="C178" s="9" t="str">
        <f>"黄杏丁"</f>
        <v>黄杏丁</v>
      </c>
      <c r="D178" s="9" t="str">
        <f t="shared" si="7"/>
        <v>女</v>
      </c>
      <c r="E178" s="10"/>
    </row>
    <row r="179" spans="1:5" ht="30" customHeight="1">
      <c r="A179" s="9">
        <v>177</v>
      </c>
      <c r="B179" s="9" t="str">
        <f>"656220240611163735155910"</f>
        <v>656220240611163735155910</v>
      </c>
      <c r="C179" s="9" t="str">
        <f>"符丽莹"</f>
        <v>符丽莹</v>
      </c>
      <c r="D179" s="9" t="str">
        <f t="shared" si="7"/>
        <v>女</v>
      </c>
      <c r="E179" s="10"/>
    </row>
    <row r="180" spans="1:5" ht="30" customHeight="1">
      <c r="A180" s="9">
        <v>178</v>
      </c>
      <c r="B180" s="9" t="str">
        <f>"656220240611165552156020"</f>
        <v>656220240611165552156020</v>
      </c>
      <c r="C180" s="9" t="str">
        <f>"李开浩"</f>
        <v>李开浩</v>
      </c>
      <c r="D180" s="9" t="str">
        <f>"男"</f>
        <v>男</v>
      </c>
      <c r="E180" s="10"/>
    </row>
    <row r="181" spans="1:5" ht="30" customHeight="1">
      <c r="A181" s="9">
        <v>179</v>
      </c>
      <c r="B181" s="9" t="str">
        <f>"656220240611182706156367"</f>
        <v>656220240611182706156367</v>
      </c>
      <c r="C181" s="9" t="str">
        <f>"林子栋"</f>
        <v>林子栋</v>
      </c>
      <c r="D181" s="9" t="str">
        <f aca="true" t="shared" si="8" ref="D181:D208">"女"</f>
        <v>女</v>
      </c>
      <c r="E181" s="10"/>
    </row>
    <row r="182" spans="1:5" ht="30" customHeight="1">
      <c r="A182" s="9">
        <v>180</v>
      </c>
      <c r="B182" s="9" t="str">
        <f>"656220240611204504156740"</f>
        <v>656220240611204504156740</v>
      </c>
      <c r="C182" s="9" t="str">
        <f>"吉才红"</f>
        <v>吉才红</v>
      </c>
      <c r="D182" s="9" t="str">
        <f t="shared" si="8"/>
        <v>女</v>
      </c>
      <c r="E182" s="10"/>
    </row>
    <row r="183" spans="1:5" ht="30" customHeight="1">
      <c r="A183" s="9">
        <v>181</v>
      </c>
      <c r="B183" s="9" t="str">
        <f>"656220240611204437156738"</f>
        <v>656220240611204437156738</v>
      </c>
      <c r="C183" s="9" t="str">
        <f>"陈燕"</f>
        <v>陈燕</v>
      </c>
      <c r="D183" s="9" t="str">
        <f t="shared" si="8"/>
        <v>女</v>
      </c>
      <c r="E183" s="11" t="s">
        <v>6</v>
      </c>
    </row>
    <row r="184" spans="1:5" ht="30" customHeight="1">
      <c r="A184" s="9">
        <v>182</v>
      </c>
      <c r="B184" s="9" t="str">
        <f>"656220240611104325154236"</f>
        <v>656220240611104325154236</v>
      </c>
      <c r="C184" s="9" t="str">
        <f>"孙彤彤"</f>
        <v>孙彤彤</v>
      </c>
      <c r="D184" s="9" t="str">
        <f t="shared" si="8"/>
        <v>女</v>
      </c>
      <c r="E184" s="10"/>
    </row>
    <row r="185" spans="1:5" ht="30" customHeight="1">
      <c r="A185" s="9">
        <v>183</v>
      </c>
      <c r="B185" s="9" t="str">
        <f>"656220240611224443157138"</f>
        <v>656220240611224443157138</v>
      </c>
      <c r="C185" s="9" t="str">
        <f>"孙慧萍"</f>
        <v>孙慧萍</v>
      </c>
      <c r="D185" s="9" t="str">
        <f t="shared" si="8"/>
        <v>女</v>
      </c>
      <c r="E185" s="10"/>
    </row>
    <row r="186" spans="1:5" ht="30" customHeight="1">
      <c r="A186" s="9">
        <v>184</v>
      </c>
      <c r="B186" s="9" t="str">
        <f>"656220240612094358157744"</f>
        <v>656220240612094358157744</v>
      </c>
      <c r="C186" s="9" t="str">
        <f>"吉春列"</f>
        <v>吉春列</v>
      </c>
      <c r="D186" s="9" t="str">
        <f t="shared" si="8"/>
        <v>女</v>
      </c>
      <c r="E186" s="10"/>
    </row>
    <row r="187" spans="1:5" ht="30" customHeight="1">
      <c r="A187" s="9">
        <v>185</v>
      </c>
      <c r="B187" s="9" t="str">
        <f>"656220240612093353157716"</f>
        <v>656220240612093353157716</v>
      </c>
      <c r="C187" s="9" t="str">
        <f>"黎俊诗"</f>
        <v>黎俊诗</v>
      </c>
      <c r="D187" s="9" t="str">
        <f t="shared" si="8"/>
        <v>女</v>
      </c>
      <c r="E187" s="10"/>
    </row>
    <row r="188" spans="1:5" ht="30" customHeight="1">
      <c r="A188" s="9">
        <v>186</v>
      </c>
      <c r="B188" s="9" t="str">
        <f>"656220240612124129158290"</f>
        <v>656220240612124129158290</v>
      </c>
      <c r="C188" s="9" t="str">
        <f>"符传丹"</f>
        <v>符传丹</v>
      </c>
      <c r="D188" s="9" t="str">
        <f t="shared" si="8"/>
        <v>女</v>
      </c>
      <c r="E188" s="10"/>
    </row>
    <row r="189" spans="1:5" ht="30" customHeight="1">
      <c r="A189" s="9">
        <v>187</v>
      </c>
      <c r="B189" s="9" t="str">
        <f>"656220240611185344156438"</f>
        <v>656220240611185344156438</v>
      </c>
      <c r="C189" s="9" t="str">
        <f>"张名娟"</f>
        <v>张名娟</v>
      </c>
      <c r="D189" s="9" t="str">
        <f t="shared" si="8"/>
        <v>女</v>
      </c>
      <c r="E189" s="10"/>
    </row>
    <row r="190" spans="1:5" ht="30" customHeight="1">
      <c r="A190" s="9">
        <v>188</v>
      </c>
      <c r="B190" s="9" t="str">
        <f>"656220240611113624154499"</f>
        <v>656220240611113624154499</v>
      </c>
      <c r="C190" s="9" t="str">
        <f>"周小妙"</f>
        <v>周小妙</v>
      </c>
      <c r="D190" s="9" t="str">
        <f t="shared" si="8"/>
        <v>女</v>
      </c>
      <c r="E190" s="10"/>
    </row>
    <row r="191" spans="1:5" ht="30" customHeight="1">
      <c r="A191" s="9">
        <v>189</v>
      </c>
      <c r="B191" s="9" t="str">
        <f>"656220240612151155158840"</f>
        <v>656220240612151155158840</v>
      </c>
      <c r="C191" s="9" t="str">
        <f>"林丽"</f>
        <v>林丽</v>
      </c>
      <c r="D191" s="9" t="str">
        <f t="shared" si="8"/>
        <v>女</v>
      </c>
      <c r="E191" s="10"/>
    </row>
    <row r="192" spans="1:5" ht="30" customHeight="1">
      <c r="A192" s="9">
        <v>190</v>
      </c>
      <c r="B192" s="9" t="str">
        <f>"656220240612150121158790"</f>
        <v>656220240612150121158790</v>
      </c>
      <c r="C192" s="9" t="str">
        <f>"王蛟"</f>
        <v>王蛟</v>
      </c>
      <c r="D192" s="9" t="str">
        <f t="shared" si="8"/>
        <v>女</v>
      </c>
      <c r="E192" s="10"/>
    </row>
    <row r="193" spans="1:5" ht="30" customHeight="1">
      <c r="A193" s="9">
        <v>191</v>
      </c>
      <c r="B193" s="9" t="str">
        <f>"656220240611224124157126"</f>
        <v>656220240611224124157126</v>
      </c>
      <c r="C193" s="9" t="str">
        <f>"林冰"</f>
        <v>林冰</v>
      </c>
      <c r="D193" s="9" t="str">
        <f t="shared" si="8"/>
        <v>女</v>
      </c>
      <c r="E193" s="10"/>
    </row>
    <row r="194" spans="1:5" ht="30" customHeight="1">
      <c r="A194" s="9">
        <v>192</v>
      </c>
      <c r="B194" s="9" t="str">
        <f>"656220240612163826159249"</f>
        <v>656220240612163826159249</v>
      </c>
      <c r="C194" s="9" t="str">
        <f>"陈君联"</f>
        <v>陈君联</v>
      </c>
      <c r="D194" s="9" t="str">
        <f t="shared" si="8"/>
        <v>女</v>
      </c>
      <c r="E194" s="10"/>
    </row>
    <row r="195" spans="1:5" ht="30" customHeight="1">
      <c r="A195" s="9">
        <v>193</v>
      </c>
      <c r="B195" s="9" t="str">
        <f>"656220240612202937159693"</f>
        <v>656220240612202937159693</v>
      </c>
      <c r="C195" s="9" t="str">
        <f>"赵雪慧"</f>
        <v>赵雪慧</v>
      </c>
      <c r="D195" s="9" t="str">
        <f t="shared" si="8"/>
        <v>女</v>
      </c>
      <c r="E195" s="10"/>
    </row>
    <row r="196" spans="1:5" ht="30" customHeight="1">
      <c r="A196" s="9">
        <v>194</v>
      </c>
      <c r="B196" s="9" t="str">
        <f>"656220240611111704154423"</f>
        <v>656220240611111704154423</v>
      </c>
      <c r="C196" s="9" t="str">
        <f>"符冰冰"</f>
        <v>符冰冰</v>
      </c>
      <c r="D196" s="9" t="str">
        <f t="shared" si="8"/>
        <v>女</v>
      </c>
      <c r="E196" s="10"/>
    </row>
    <row r="197" spans="1:5" ht="30" customHeight="1">
      <c r="A197" s="9">
        <v>195</v>
      </c>
      <c r="B197" s="9" t="str">
        <f>"656220240612132214158417"</f>
        <v>656220240612132214158417</v>
      </c>
      <c r="C197" s="9" t="str">
        <f>"叶心意"</f>
        <v>叶心意</v>
      </c>
      <c r="D197" s="9" t="str">
        <f t="shared" si="8"/>
        <v>女</v>
      </c>
      <c r="E197" s="10"/>
    </row>
    <row r="198" spans="1:5" ht="30" customHeight="1">
      <c r="A198" s="9">
        <v>196</v>
      </c>
      <c r="B198" s="9" t="str">
        <f>"656220240612223313159799"</f>
        <v>656220240612223313159799</v>
      </c>
      <c r="C198" s="9" t="str">
        <f>"吴慧"</f>
        <v>吴慧</v>
      </c>
      <c r="D198" s="9" t="str">
        <f t="shared" si="8"/>
        <v>女</v>
      </c>
      <c r="E198" s="10"/>
    </row>
    <row r="199" spans="1:5" ht="30" customHeight="1">
      <c r="A199" s="9">
        <v>197</v>
      </c>
      <c r="B199" s="9" t="str">
        <f>"656220240612223200159798"</f>
        <v>656220240612223200159798</v>
      </c>
      <c r="C199" s="9" t="str">
        <f>"符含萍"</f>
        <v>符含萍</v>
      </c>
      <c r="D199" s="9" t="str">
        <f t="shared" si="8"/>
        <v>女</v>
      </c>
      <c r="E199" s="10"/>
    </row>
    <row r="200" spans="1:5" ht="30" customHeight="1">
      <c r="A200" s="9">
        <v>198</v>
      </c>
      <c r="B200" s="9" t="str">
        <f>"656220240613081912159908"</f>
        <v>656220240613081912159908</v>
      </c>
      <c r="C200" s="9" t="str">
        <f>"叶小玉"</f>
        <v>叶小玉</v>
      </c>
      <c r="D200" s="9" t="str">
        <f t="shared" si="8"/>
        <v>女</v>
      </c>
      <c r="E200" s="10"/>
    </row>
    <row r="201" spans="1:5" ht="30" customHeight="1">
      <c r="A201" s="9">
        <v>199</v>
      </c>
      <c r="B201" s="9" t="str">
        <f>"656220240613101006160089"</f>
        <v>656220240613101006160089</v>
      </c>
      <c r="C201" s="9" t="str">
        <f>"李雅恋"</f>
        <v>李雅恋</v>
      </c>
      <c r="D201" s="9" t="str">
        <f t="shared" si="8"/>
        <v>女</v>
      </c>
      <c r="E201" s="10"/>
    </row>
    <row r="202" spans="1:5" ht="30" customHeight="1">
      <c r="A202" s="9">
        <v>200</v>
      </c>
      <c r="B202" s="9" t="str">
        <f>"656220240613103243160139"</f>
        <v>656220240613103243160139</v>
      </c>
      <c r="C202" s="9" t="str">
        <f>"王荣"</f>
        <v>王荣</v>
      </c>
      <c r="D202" s="9" t="str">
        <f t="shared" si="8"/>
        <v>女</v>
      </c>
      <c r="E202" s="10"/>
    </row>
    <row r="203" spans="1:5" ht="30" customHeight="1">
      <c r="A203" s="9">
        <v>201</v>
      </c>
      <c r="B203" s="9" t="str">
        <f>"656220240613102227160111"</f>
        <v>656220240613102227160111</v>
      </c>
      <c r="C203" s="9" t="str">
        <f>"丑梦诗"</f>
        <v>丑梦诗</v>
      </c>
      <c r="D203" s="9" t="str">
        <f t="shared" si="8"/>
        <v>女</v>
      </c>
      <c r="E203" s="10"/>
    </row>
    <row r="204" spans="1:5" ht="30" customHeight="1">
      <c r="A204" s="9">
        <v>202</v>
      </c>
      <c r="B204" s="9" t="str">
        <f>"656220240613113427160239"</f>
        <v>656220240613113427160239</v>
      </c>
      <c r="C204" s="9" t="str">
        <f>"莫孝娟"</f>
        <v>莫孝娟</v>
      </c>
      <c r="D204" s="9" t="str">
        <f t="shared" si="8"/>
        <v>女</v>
      </c>
      <c r="E204" s="10"/>
    </row>
    <row r="205" spans="1:5" ht="30" customHeight="1">
      <c r="A205" s="9">
        <v>203</v>
      </c>
      <c r="B205" s="9" t="str">
        <f>"656220240612124423158297"</f>
        <v>656220240612124423158297</v>
      </c>
      <c r="C205" s="9" t="str">
        <f>"符兰秀"</f>
        <v>符兰秀</v>
      </c>
      <c r="D205" s="9" t="str">
        <f t="shared" si="8"/>
        <v>女</v>
      </c>
      <c r="E205" s="10"/>
    </row>
    <row r="206" spans="1:5" ht="30" customHeight="1">
      <c r="A206" s="9">
        <v>204</v>
      </c>
      <c r="B206" s="9" t="str">
        <f>"656220240613100356160075"</f>
        <v>656220240613100356160075</v>
      </c>
      <c r="C206" s="9" t="str">
        <f>"陈惠楠"</f>
        <v>陈惠楠</v>
      </c>
      <c r="D206" s="9" t="str">
        <f t="shared" si="8"/>
        <v>女</v>
      </c>
      <c r="E206" s="10"/>
    </row>
    <row r="207" spans="1:5" ht="30" customHeight="1">
      <c r="A207" s="9">
        <v>205</v>
      </c>
      <c r="B207" s="9" t="str">
        <f>"656220240611205338156764"</f>
        <v>656220240611205338156764</v>
      </c>
      <c r="C207" s="9" t="str">
        <f>"林冰芳"</f>
        <v>林冰芳</v>
      </c>
      <c r="D207" s="9" t="str">
        <f t="shared" si="8"/>
        <v>女</v>
      </c>
      <c r="E207" s="10"/>
    </row>
    <row r="208" spans="1:5" ht="30" customHeight="1">
      <c r="A208" s="9">
        <v>206</v>
      </c>
      <c r="B208" s="9" t="str">
        <f>"656220240613133714160329"</f>
        <v>656220240613133714160329</v>
      </c>
      <c r="C208" s="9" t="str">
        <f>"周灯知"</f>
        <v>周灯知</v>
      </c>
      <c r="D208" s="9" t="str">
        <f t="shared" si="8"/>
        <v>女</v>
      </c>
      <c r="E208" s="10"/>
    </row>
    <row r="209" spans="1:5" ht="30" customHeight="1">
      <c r="A209" s="9">
        <v>207</v>
      </c>
      <c r="B209" s="9" t="str">
        <f>"656220240613182518160663"</f>
        <v>656220240613182518160663</v>
      </c>
      <c r="C209" s="9" t="str">
        <f>"王祺定"</f>
        <v>王祺定</v>
      </c>
      <c r="D209" s="9" t="str">
        <f>"男"</f>
        <v>男</v>
      </c>
      <c r="E209" s="10"/>
    </row>
    <row r="210" spans="1:5" ht="30" customHeight="1">
      <c r="A210" s="9">
        <v>208</v>
      </c>
      <c r="B210" s="9" t="str">
        <f>"656220240613194236160726"</f>
        <v>656220240613194236160726</v>
      </c>
      <c r="C210" s="9" t="str">
        <f>"张子珍"</f>
        <v>张子珍</v>
      </c>
      <c r="D210" s="9" t="str">
        <f>"女"</f>
        <v>女</v>
      </c>
      <c r="E210" s="10"/>
    </row>
    <row r="211" spans="1:5" ht="30" customHeight="1">
      <c r="A211" s="9">
        <v>209</v>
      </c>
      <c r="B211" s="9" t="str">
        <f>"656220240613234155160863"</f>
        <v>656220240613234155160863</v>
      </c>
      <c r="C211" s="9" t="str">
        <f>"邢贞莹"</f>
        <v>邢贞莹</v>
      </c>
      <c r="D211" s="9" t="str">
        <f>"女"</f>
        <v>女</v>
      </c>
      <c r="E211" s="10"/>
    </row>
    <row r="212" spans="1:5" ht="30" customHeight="1">
      <c r="A212" s="9">
        <v>210</v>
      </c>
      <c r="B212" s="9" t="str">
        <f>"656220240613154808160459"</f>
        <v>656220240613154808160459</v>
      </c>
      <c r="C212" s="9" t="str">
        <f>"韦妮"</f>
        <v>韦妮</v>
      </c>
      <c r="D212" s="9" t="str">
        <f>"女"</f>
        <v>女</v>
      </c>
      <c r="E212" s="10"/>
    </row>
    <row r="213" spans="1:5" ht="30" customHeight="1">
      <c r="A213" s="9">
        <v>211</v>
      </c>
      <c r="B213" s="9" t="str">
        <f>"656220240614110707160986"</f>
        <v>656220240614110707160986</v>
      </c>
      <c r="C213" s="9" t="str">
        <f>"郑义锋"</f>
        <v>郑义锋</v>
      </c>
      <c r="D213" s="9" t="str">
        <f>"男"</f>
        <v>男</v>
      </c>
      <c r="E213" s="10"/>
    </row>
    <row r="214" spans="1:5" ht="30" customHeight="1">
      <c r="A214" s="9">
        <v>212</v>
      </c>
      <c r="B214" s="9" t="str">
        <f>"656220240611160313155681"</f>
        <v>656220240611160313155681</v>
      </c>
      <c r="C214" s="9" t="str">
        <f>"黄夏梦"</f>
        <v>黄夏梦</v>
      </c>
      <c r="D214" s="9" t="str">
        <f aca="true" t="shared" si="9" ref="D214:D219">"女"</f>
        <v>女</v>
      </c>
      <c r="E214" s="10"/>
    </row>
    <row r="215" spans="1:5" ht="30" customHeight="1">
      <c r="A215" s="9">
        <v>213</v>
      </c>
      <c r="B215" s="9" t="str">
        <f>"656220240614150455161101"</f>
        <v>656220240614150455161101</v>
      </c>
      <c r="C215" s="9" t="str">
        <f>"谢琼芬"</f>
        <v>谢琼芬</v>
      </c>
      <c r="D215" s="9" t="str">
        <f t="shared" si="9"/>
        <v>女</v>
      </c>
      <c r="E215" s="10"/>
    </row>
    <row r="216" spans="1:5" ht="30" customHeight="1">
      <c r="A216" s="9">
        <v>214</v>
      </c>
      <c r="B216" s="9" t="str">
        <f>"656220240614154550161132"</f>
        <v>656220240614154550161132</v>
      </c>
      <c r="C216" s="9" t="str">
        <f>"林志芬"</f>
        <v>林志芬</v>
      </c>
      <c r="D216" s="9" t="str">
        <f t="shared" si="9"/>
        <v>女</v>
      </c>
      <c r="E216" s="10"/>
    </row>
    <row r="217" spans="1:5" ht="30" customHeight="1">
      <c r="A217" s="9">
        <v>215</v>
      </c>
      <c r="B217" s="9" t="str">
        <f>"656220240614150739161105"</f>
        <v>656220240614150739161105</v>
      </c>
      <c r="C217" s="9" t="str">
        <f>"陈佳"</f>
        <v>陈佳</v>
      </c>
      <c r="D217" s="9" t="str">
        <f t="shared" si="9"/>
        <v>女</v>
      </c>
      <c r="E217" s="10"/>
    </row>
    <row r="218" spans="1:5" ht="30" customHeight="1">
      <c r="A218" s="9">
        <v>216</v>
      </c>
      <c r="B218" s="9" t="str">
        <f>"656220240614124321161035"</f>
        <v>656220240614124321161035</v>
      </c>
      <c r="C218" s="9" t="str">
        <f>"林秀珍"</f>
        <v>林秀珍</v>
      </c>
      <c r="D218" s="9" t="str">
        <f t="shared" si="9"/>
        <v>女</v>
      </c>
      <c r="E218" s="10"/>
    </row>
    <row r="219" spans="1:5" ht="30" customHeight="1">
      <c r="A219" s="9">
        <v>217</v>
      </c>
      <c r="B219" s="9" t="str">
        <f>"656220240614165710161176"</f>
        <v>656220240614165710161176</v>
      </c>
      <c r="C219" s="9" t="str">
        <f>"董清艳"</f>
        <v>董清艳</v>
      </c>
      <c r="D219" s="9" t="str">
        <f t="shared" si="9"/>
        <v>女</v>
      </c>
      <c r="E219" s="10"/>
    </row>
    <row r="220" spans="1:5" ht="30" customHeight="1">
      <c r="A220" s="9">
        <v>218</v>
      </c>
      <c r="B220" s="9" t="str">
        <f>"656220240614123850161032"</f>
        <v>656220240614123850161032</v>
      </c>
      <c r="C220" s="9" t="str">
        <f>"熊睿"</f>
        <v>熊睿</v>
      </c>
      <c r="D220" s="9" t="str">
        <f>"男"</f>
        <v>男</v>
      </c>
      <c r="E220" s="10"/>
    </row>
    <row r="221" spans="1:5" ht="30" customHeight="1">
      <c r="A221" s="9">
        <v>219</v>
      </c>
      <c r="B221" s="9" t="str">
        <f>"656220240614171948161185"</f>
        <v>656220240614171948161185</v>
      </c>
      <c r="C221" s="9" t="str">
        <f>"董翠浪"</f>
        <v>董翠浪</v>
      </c>
      <c r="D221" s="9" t="str">
        <f aca="true" t="shared" si="10" ref="D221:D245">"女"</f>
        <v>女</v>
      </c>
      <c r="E221" s="10"/>
    </row>
    <row r="222" spans="1:5" ht="30" customHeight="1">
      <c r="A222" s="9">
        <v>220</v>
      </c>
      <c r="B222" s="9" t="str">
        <f>"656220240614212712161288"</f>
        <v>656220240614212712161288</v>
      </c>
      <c r="C222" s="9" t="str">
        <f>"温小宁"</f>
        <v>温小宁</v>
      </c>
      <c r="D222" s="9" t="str">
        <f t="shared" si="10"/>
        <v>女</v>
      </c>
      <c r="E222" s="10"/>
    </row>
    <row r="223" spans="1:5" ht="30" customHeight="1">
      <c r="A223" s="9">
        <v>221</v>
      </c>
      <c r="B223" s="9" t="str">
        <f>"656220240614111247160992"</f>
        <v>656220240614111247160992</v>
      </c>
      <c r="C223" s="9" t="str">
        <f>"唐海丽"</f>
        <v>唐海丽</v>
      </c>
      <c r="D223" s="9" t="str">
        <f t="shared" si="10"/>
        <v>女</v>
      </c>
      <c r="E223" s="10"/>
    </row>
    <row r="224" spans="1:5" ht="30" customHeight="1">
      <c r="A224" s="9">
        <v>222</v>
      </c>
      <c r="B224" s="9" t="str">
        <f>"656220240615091555161391"</f>
        <v>656220240615091555161391</v>
      </c>
      <c r="C224" s="9" t="str">
        <f>"林本璐"</f>
        <v>林本璐</v>
      </c>
      <c r="D224" s="9" t="str">
        <f t="shared" si="10"/>
        <v>女</v>
      </c>
      <c r="E224" s="10"/>
    </row>
    <row r="225" spans="1:5" ht="30" customHeight="1">
      <c r="A225" s="9">
        <v>223</v>
      </c>
      <c r="B225" s="9" t="str">
        <f>"656220240614213215161291"</f>
        <v>656220240614213215161291</v>
      </c>
      <c r="C225" s="9" t="str">
        <f>"何华桃"</f>
        <v>何华桃</v>
      </c>
      <c r="D225" s="9" t="str">
        <f t="shared" si="10"/>
        <v>女</v>
      </c>
      <c r="E225" s="10"/>
    </row>
    <row r="226" spans="1:5" ht="30" customHeight="1">
      <c r="A226" s="9">
        <v>224</v>
      </c>
      <c r="B226" s="9" t="str">
        <f>"656220240615214515161607"</f>
        <v>656220240615214515161607</v>
      </c>
      <c r="C226" s="9" t="str">
        <f>"黄子仪"</f>
        <v>黄子仪</v>
      </c>
      <c r="D226" s="9" t="str">
        <f t="shared" si="10"/>
        <v>女</v>
      </c>
      <c r="E226" s="10"/>
    </row>
    <row r="227" spans="1:5" ht="30" customHeight="1">
      <c r="A227" s="9">
        <v>225</v>
      </c>
      <c r="B227" s="9" t="str">
        <f>"656220240616125826161717"</f>
        <v>656220240616125826161717</v>
      </c>
      <c r="C227" s="9" t="str">
        <f>"许彩熊"</f>
        <v>许彩熊</v>
      </c>
      <c r="D227" s="9" t="str">
        <f t="shared" si="10"/>
        <v>女</v>
      </c>
      <c r="E227" s="10"/>
    </row>
    <row r="228" spans="1:5" ht="30" customHeight="1">
      <c r="A228" s="9">
        <v>226</v>
      </c>
      <c r="B228" s="9" t="str">
        <f>"656220240613170355160575"</f>
        <v>656220240613170355160575</v>
      </c>
      <c r="C228" s="9" t="str">
        <f>"苏庆玲"</f>
        <v>苏庆玲</v>
      </c>
      <c r="D228" s="9" t="str">
        <f t="shared" si="10"/>
        <v>女</v>
      </c>
      <c r="E228" s="10"/>
    </row>
    <row r="229" spans="1:5" ht="30" customHeight="1">
      <c r="A229" s="9">
        <v>227</v>
      </c>
      <c r="B229" s="9" t="str">
        <f>"656220240617092314161989"</f>
        <v>656220240617092314161989</v>
      </c>
      <c r="C229" s="9" t="str">
        <f>"陈桂来"</f>
        <v>陈桂来</v>
      </c>
      <c r="D229" s="9" t="str">
        <f t="shared" si="10"/>
        <v>女</v>
      </c>
      <c r="E229" s="10"/>
    </row>
    <row r="230" spans="1:5" ht="30" customHeight="1">
      <c r="A230" s="9">
        <v>228</v>
      </c>
      <c r="B230" s="9" t="str">
        <f>"656220240617094731162009"</f>
        <v>656220240617094731162009</v>
      </c>
      <c r="C230" s="9" t="str">
        <f>"王梦娜"</f>
        <v>王梦娜</v>
      </c>
      <c r="D230" s="9" t="str">
        <f t="shared" si="10"/>
        <v>女</v>
      </c>
      <c r="E230" s="10"/>
    </row>
    <row r="231" spans="1:5" ht="30" customHeight="1">
      <c r="A231" s="9">
        <v>229</v>
      </c>
      <c r="B231" s="9" t="str">
        <f>"656220240617102625162046"</f>
        <v>656220240617102625162046</v>
      </c>
      <c r="C231" s="9" t="str">
        <f>"李珏桦"</f>
        <v>李珏桦</v>
      </c>
      <c r="D231" s="9" t="str">
        <f t="shared" si="10"/>
        <v>女</v>
      </c>
      <c r="E231" s="10"/>
    </row>
    <row r="232" spans="1:5" ht="30" customHeight="1">
      <c r="A232" s="9">
        <v>230</v>
      </c>
      <c r="B232" s="9" t="str">
        <f>"656220240617102339162042"</f>
        <v>656220240617102339162042</v>
      </c>
      <c r="C232" s="9" t="str">
        <f>"吴亚琴"</f>
        <v>吴亚琴</v>
      </c>
      <c r="D232" s="9" t="str">
        <f t="shared" si="10"/>
        <v>女</v>
      </c>
      <c r="E232" s="10"/>
    </row>
    <row r="233" spans="1:5" ht="30" customHeight="1">
      <c r="A233" s="9">
        <v>231</v>
      </c>
      <c r="B233" s="9" t="str">
        <f>"656220240617104806162067"</f>
        <v>656220240617104806162067</v>
      </c>
      <c r="C233" s="9" t="str">
        <f>"吴晓霞"</f>
        <v>吴晓霞</v>
      </c>
      <c r="D233" s="9" t="str">
        <f t="shared" si="10"/>
        <v>女</v>
      </c>
      <c r="E233" s="10"/>
    </row>
    <row r="234" spans="1:5" ht="30" customHeight="1">
      <c r="A234" s="9">
        <v>232</v>
      </c>
      <c r="B234" s="9" t="str">
        <f>"656220240617112024162091"</f>
        <v>656220240617112024162091</v>
      </c>
      <c r="C234" s="9" t="str">
        <f>"郭圣汝"</f>
        <v>郭圣汝</v>
      </c>
      <c r="D234" s="9" t="str">
        <f t="shared" si="10"/>
        <v>女</v>
      </c>
      <c r="E234" s="10"/>
    </row>
    <row r="235" spans="1:5" ht="30" customHeight="1">
      <c r="A235" s="9">
        <v>233</v>
      </c>
      <c r="B235" s="9" t="str">
        <f>"656220240617120954162118"</f>
        <v>656220240617120954162118</v>
      </c>
      <c r="C235" s="9" t="str">
        <f>"罗蓓 "</f>
        <v>罗蓓 </v>
      </c>
      <c r="D235" s="9" t="str">
        <f t="shared" si="10"/>
        <v>女</v>
      </c>
      <c r="E235" s="10"/>
    </row>
    <row r="236" spans="1:5" ht="30" customHeight="1">
      <c r="A236" s="9">
        <v>234</v>
      </c>
      <c r="B236" s="9" t="str">
        <f>"656220240617130548162159"</f>
        <v>656220240617130548162159</v>
      </c>
      <c r="C236" s="9" t="str">
        <f>"王愉"</f>
        <v>王愉</v>
      </c>
      <c r="D236" s="9" t="str">
        <f t="shared" si="10"/>
        <v>女</v>
      </c>
      <c r="E236" s="10"/>
    </row>
    <row r="237" spans="1:5" ht="30" customHeight="1">
      <c r="A237" s="9">
        <v>235</v>
      </c>
      <c r="B237" s="9" t="str">
        <f>"656220240613154705160455"</f>
        <v>656220240613154705160455</v>
      </c>
      <c r="C237" s="9" t="str">
        <f>"李欣鞠"</f>
        <v>李欣鞠</v>
      </c>
      <c r="D237" s="9" t="str">
        <f t="shared" si="10"/>
        <v>女</v>
      </c>
      <c r="E237" s="10"/>
    </row>
    <row r="238" spans="1:5" ht="30" customHeight="1">
      <c r="A238" s="9">
        <v>236</v>
      </c>
      <c r="B238" s="9" t="str">
        <f>"656220240617132147162177"</f>
        <v>656220240617132147162177</v>
      </c>
      <c r="C238" s="9" t="str">
        <f>"唐小微"</f>
        <v>唐小微</v>
      </c>
      <c r="D238" s="9" t="str">
        <f t="shared" si="10"/>
        <v>女</v>
      </c>
      <c r="E238" s="10"/>
    </row>
    <row r="239" spans="1:5" ht="30" customHeight="1">
      <c r="A239" s="9">
        <v>237</v>
      </c>
      <c r="B239" s="9" t="str">
        <f>"656220240617142410162224"</f>
        <v>656220240617142410162224</v>
      </c>
      <c r="C239" s="9" t="str">
        <f>"陈莎莉"</f>
        <v>陈莎莉</v>
      </c>
      <c r="D239" s="9" t="str">
        <f t="shared" si="10"/>
        <v>女</v>
      </c>
      <c r="E239" s="10"/>
    </row>
    <row r="240" spans="1:5" ht="30" customHeight="1">
      <c r="A240" s="9">
        <v>238</v>
      </c>
      <c r="B240" s="9" t="str">
        <f>"656220240613104224160162"</f>
        <v>656220240613104224160162</v>
      </c>
      <c r="C240" s="9" t="str">
        <f>"倪娇娇"</f>
        <v>倪娇娇</v>
      </c>
      <c r="D240" s="9" t="str">
        <f t="shared" si="10"/>
        <v>女</v>
      </c>
      <c r="E240" s="10"/>
    </row>
    <row r="241" spans="1:5" ht="30" customHeight="1">
      <c r="A241" s="9">
        <v>239</v>
      </c>
      <c r="B241" s="9" t="str">
        <f>"656220240617182422162376"</f>
        <v>656220240617182422162376</v>
      </c>
      <c r="C241" s="9" t="str">
        <f>"黄佳谊"</f>
        <v>黄佳谊</v>
      </c>
      <c r="D241" s="9" t="str">
        <f t="shared" si="10"/>
        <v>女</v>
      </c>
      <c r="E241" s="10"/>
    </row>
    <row r="242" spans="1:5" ht="30" customHeight="1">
      <c r="A242" s="9">
        <v>240</v>
      </c>
      <c r="B242" s="9" t="str">
        <f>"656220240611212444156863"</f>
        <v>656220240611212444156863</v>
      </c>
      <c r="C242" s="9" t="str">
        <f>"庄雅"</f>
        <v>庄雅</v>
      </c>
      <c r="D242" s="9" t="str">
        <f t="shared" si="10"/>
        <v>女</v>
      </c>
      <c r="E242" s="10"/>
    </row>
    <row r="243" spans="1:5" ht="30" customHeight="1">
      <c r="A243" s="9">
        <v>241</v>
      </c>
      <c r="B243" s="9" t="str">
        <f>"656220240617201527162412"</f>
        <v>656220240617201527162412</v>
      </c>
      <c r="C243" s="9" t="str">
        <f>"吴淑玲"</f>
        <v>吴淑玲</v>
      </c>
      <c r="D243" s="9" t="str">
        <f t="shared" si="10"/>
        <v>女</v>
      </c>
      <c r="E243" s="10"/>
    </row>
    <row r="244" spans="1:5" ht="30" customHeight="1">
      <c r="A244" s="9">
        <v>242</v>
      </c>
      <c r="B244" s="9" t="str">
        <f>"656220240617085034161959"</f>
        <v>656220240617085034161959</v>
      </c>
      <c r="C244" s="9" t="str">
        <f>"施宝仪"</f>
        <v>施宝仪</v>
      </c>
      <c r="D244" s="9" t="str">
        <f t="shared" si="10"/>
        <v>女</v>
      </c>
      <c r="E244" s="10"/>
    </row>
    <row r="245" spans="1:5" ht="30" customHeight="1">
      <c r="A245" s="9">
        <v>243</v>
      </c>
      <c r="B245" s="9" t="str">
        <f>"656220240613115458160257"</f>
        <v>656220240613115458160257</v>
      </c>
      <c r="C245" s="9" t="str">
        <f>"吉亚琴"</f>
        <v>吉亚琴</v>
      </c>
      <c r="D245" s="9" t="str">
        <f t="shared" si="10"/>
        <v>女</v>
      </c>
      <c r="E245" s="10"/>
    </row>
    <row r="246" spans="1:5" ht="30" customHeight="1">
      <c r="A246" s="9">
        <v>244</v>
      </c>
      <c r="B246" s="9" t="str">
        <f>"656220240617210907162429"</f>
        <v>656220240617210907162429</v>
      </c>
      <c r="C246" s="9" t="str">
        <f>"王鑫洋"</f>
        <v>王鑫洋</v>
      </c>
      <c r="D246" s="9" t="str">
        <f>"男"</f>
        <v>男</v>
      </c>
      <c r="E246" s="10"/>
    </row>
    <row r="247" spans="1:5" ht="30" customHeight="1">
      <c r="A247" s="9">
        <v>245</v>
      </c>
      <c r="B247" s="9" t="str">
        <f>"656220240617224806162485"</f>
        <v>656220240617224806162485</v>
      </c>
      <c r="C247" s="9" t="str">
        <f>"何彩丽"</f>
        <v>何彩丽</v>
      </c>
      <c r="D247" s="9" t="str">
        <f aca="true" t="shared" si="11" ref="D247:D259">"女"</f>
        <v>女</v>
      </c>
      <c r="E247" s="10"/>
    </row>
    <row r="248" spans="1:5" ht="30" customHeight="1">
      <c r="A248" s="9">
        <v>246</v>
      </c>
      <c r="B248" s="9" t="str">
        <f>"656220240617235352162512"</f>
        <v>656220240617235352162512</v>
      </c>
      <c r="C248" s="9" t="str">
        <f>"李静"</f>
        <v>李静</v>
      </c>
      <c r="D248" s="9" t="str">
        <f t="shared" si="11"/>
        <v>女</v>
      </c>
      <c r="E248" s="10"/>
    </row>
    <row r="249" spans="1:5" ht="30" customHeight="1">
      <c r="A249" s="9">
        <v>247</v>
      </c>
      <c r="B249" s="9" t="str">
        <f>"656220240618000734162517"</f>
        <v>656220240618000734162517</v>
      </c>
      <c r="C249" s="9" t="str">
        <f>"王君"</f>
        <v>王君</v>
      </c>
      <c r="D249" s="9" t="str">
        <f t="shared" si="11"/>
        <v>女</v>
      </c>
      <c r="E249" s="10"/>
    </row>
    <row r="250" spans="1:5" ht="30" customHeight="1">
      <c r="A250" s="9">
        <v>248</v>
      </c>
      <c r="B250" s="9" t="str">
        <f>"656220240618002006162520"</f>
        <v>656220240618002006162520</v>
      </c>
      <c r="C250" s="9" t="str">
        <f>"谢春桃"</f>
        <v>谢春桃</v>
      </c>
      <c r="D250" s="9" t="str">
        <f t="shared" si="11"/>
        <v>女</v>
      </c>
      <c r="E250" s="10"/>
    </row>
    <row r="251" spans="1:5" ht="30" customHeight="1">
      <c r="A251" s="9">
        <v>249</v>
      </c>
      <c r="B251" s="9" t="str">
        <f>"656220240618062709162550"</f>
        <v>656220240618062709162550</v>
      </c>
      <c r="C251" s="9" t="str">
        <f>"符发和"</f>
        <v>符发和</v>
      </c>
      <c r="D251" s="9" t="str">
        <f t="shared" si="11"/>
        <v>女</v>
      </c>
      <c r="E251" s="10"/>
    </row>
    <row r="252" spans="1:5" ht="30" customHeight="1">
      <c r="A252" s="9">
        <v>250</v>
      </c>
      <c r="B252" s="9" t="str">
        <f>"656220240617193803162401"</f>
        <v>656220240617193803162401</v>
      </c>
      <c r="C252" s="9" t="str">
        <f>"包峻娟"</f>
        <v>包峻娟</v>
      </c>
      <c r="D252" s="9" t="str">
        <f t="shared" si="11"/>
        <v>女</v>
      </c>
      <c r="E252" s="10"/>
    </row>
    <row r="253" spans="1:5" ht="30" customHeight="1">
      <c r="A253" s="9">
        <v>251</v>
      </c>
      <c r="B253" s="9" t="str">
        <f>"656220240618085802162583"</f>
        <v>656220240618085802162583</v>
      </c>
      <c r="C253" s="9" t="str">
        <f>"林晓燕"</f>
        <v>林晓燕</v>
      </c>
      <c r="D253" s="9" t="str">
        <f t="shared" si="11"/>
        <v>女</v>
      </c>
      <c r="E253" s="10"/>
    </row>
    <row r="254" spans="1:5" ht="30" customHeight="1">
      <c r="A254" s="9">
        <v>252</v>
      </c>
      <c r="B254" s="9" t="str">
        <f>"656220240617232308162501"</f>
        <v>656220240617232308162501</v>
      </c>
      <c r="C254" s="9" t="str">
        <f>"陈贤娃"</f>
        <v>陈贤娃</v>
      </c>
      <c r="D254" s="9" t="str">
        <f t="shared" si="11"/>
        <v>女</v>
      </c>
      <c r="E254" s="10"/>
    </row>
    <row r="255" spans="1:5" ht="30" customHeight="1">
      <c r="A255" s="9">
        <v>253</v>
      </c>
      <c r="B255" s="9" t="str">
        <f>"656220240618101907162642"</f>
        <v>656220240618101907162642</v>
      </c>
      <c r="C255" s="9" t="str">
        <f>"徐宝贝"</f>
        <v>徐宝贝</v>
      </c>
      <c r="D255" s="9" t="str">
        <f t="shared" si="11"/>
        <v>女</v>
      </c>
      <c r="E255" s="10"/>
    </row>
    <row r="256" spans="1:5" ht="30" customHeight="1">
      <c r="A256" s="9">
        <v>254</v>
      </c>
      <c r="B256" s="9" t="str">
        <f>"656220240618010123162530"</f>
        <v>656220240618010123162530</v>
      </c>
      <c r="C256" s="9" t="str">
        <f>"周晶晶"</f>
        <v>周晶晶</v>
      </c>
      <c r="D256" s="9" t="str">
        <f t="shared" si="11"/>
        <v>女</v>
      </c>
      <c r="E256" s="10"/>
    </row>
    <row r="257" spans="1:5" ht="30" customHeight="1">
      <c r="A257" s="9">
        <v>255</v>
      </c>
      <c r="B257" s="9" t="str">
        <f>"656220240618101900162640"</f>
        <v>656220240618101900162640</v>
      </c>
      <c r="C257" s="9" t="str">
        <f>"李盈盈"</f>
        <v>李盈盈</v>
      </c>
      <c r="D257" s="9" t="str">
        <f t="shared" si="11"/>
        <v>女</v>
      </c>
      <c r="E257" s="10"/>
    </row>
    <row r="258" spans="1:5" ht="30" customHeight="1">
      <c r="A258" s="9">
        <v>256</v>
      </c>
      <c r="B258" s="9" t="str">
        <f>"656220240614175301161195"</f>
        <v>656220240614175301161195</v>
      </c>
      <c r="C258" s="9" t="str">
        <f>"唐东颖"</f>
        <v>唐东颖</v>
      </c>
      <c r="D258" s="9" t="str">
        <f t="shared" si="11"/>
        <v>女</v>
      </c>
      <c r="E258" s="10"/>
    </row>
    <row r="259" spans="1:5" ht="30" customHeight="1">
      <c r="A259" s="9">
        <v>257</v>
      </c>
      <c r="B259" s="9" t="str">
        <f>"656220240611095437153999"</f>
        <v>656220240611095437153999</v>
      </c>
      <c r="C259" s="9" t="str">
        <f>"孙慧珍"</f>
        <v>孙慧珍</v>
      </c>
      <c r="D259" s="9" t="str">
        <f t="shared" si="11"/>
        <v>女</v>
      </c>
      <c r="E259" s="10"/>
    </row>
    <row r="260" spans="1:5" ht="30" customHeight="1">
      <c r="A260" s="9">
        <v>258</v>
      </c>
      <c r="B260" s="9" t="str">
        <f>"656220240611130443154834"</f>
        <v>656220240611130443154834</v>
      </c>
      <c r="C260" s="9" t="str">
        <f>"云秋皓"</f>
        <v>云秋皓</v>
      </c>
      <c r="D260" s="9" t="str">
        <f>"男"</f>
        <v>男</v>
      </c>
      <c r="E260" s="10"/>
    </row>
    <row r="261" spans="1:5" ht="30" customHeight="1">
      <c r="A261" s="9">
        <v>259</v>
      </c>
      <c r="B261" s="9" t="str">
        <f>"656220240611164759155971"</f>
        <v>656220240611164759155971</v>
      </c>
      <c r="C261" s="9" t="str">
        <f>"黎木养"</f>
        <v>黎木养</v>
      </c>
      <c r="D261" s="9" t="str">
        <f>"女"</f>
        <v>女</v>
      </c>
      <c r="E261" s="10"/>
    </row>
    <row r="262" spans="1:5" ht="30" customHeight="1">
      <c r="A262" s="9">
        <v>260</v>
      </c>
      <c r="B262" s="9" t="str">
        <f>"656220240611184957156423"</f>
        <v>656220240611184957156423</v>
      </c>
      <c r="C262" s="9" t="str">
        <f>"龙籍艺"</f>
        <v>龙籍艺</v>
      </c>
      <c r="D262" s="9" t="str">
        <f>"男"</f>
        <v>男</v>
      </c>
      <c r="E262" s="10"/>
    </row>
    <row r="263" spans="1:5" ht="30" customHeight="1">
      <c r="A263" s="9">
        <v>261</v>
      </c>
      <c r="B263" s="9" t="str">
        <f>"656220240611155903155653"</f>
        <v>656220240611155903155653</v>
      </c>
      <c r="C263" s="9" t="str">
        <f>"符尧丽"</f>
        <v>符尧丽</v>
      </c>
      <c r="D263" s="9" t="str">
        <f>"女"</f>
        <v>女</v>
      </c>
      <c r="E263" s="10"/>
    </row>
    <row r="264" spans="1:5" ht="30" customHeight="1">
      <c r="A264" s="9">
        <v>262</v>
      </c>
      <c r="B264" s="9" t="str">
        <f>"656220240611160653155708"</f>
        <v>656220240611160653155708</v>
      </c>
      <c r="C264" s="9" t="str">
        <f>"何开丰"</f>
        <v>何开丰</v>
      </c>
      <c r="D264" s="9" t="str">
        <f>"男"</f>
        <v>男</v>
      </c>
      <c r="E264" s="10"/>
    </row>
    <row r="265" spans="1:5" ht="30" customHeight="1">
      <c r="A265" s="9">
        <v>263</v>
      </c>
      <c r="B265" s="9" t="str">
        <f>"656220240611231623157229"</f>
        <v>656220240611231623157229</v>
      </c>
      <c r="C265" s="9" t="str">
        <f>"周静静"</f>
        <v>周静静</v>
      </c>
      <c r="D265" s="9" t="str">
        <f>"女"</f>
        <v>女</v>
      </c>
      <c r="E265" s="10"/>
    </row>
    <row r="266" spans="1:5" ht="30" customHeight="1">
      <c r="A266" s="9">
        <v>264</v>
      </c>
      <c r="B266" s="9" t="str">
        <f>"656220240612102028157871"</f>
        <v>656220240612102028157871</v>
      </c>
      <c r="C266" s="9" t="str">
        <f>"赵开娟"</f>
        <v>赵开娟</v>
      </c>
      <c r="D266" s="9" t="str">
        <f>"女"</f>
        <v>女</v>
      </c>
      <c r="E266" s="10"/>
    </row>
    <row r="267" spans="1:5" ht="30" customHeight="1">
      <c r="A267" s="9">
        <v>265</v>
      </c>
      <c r="B267" s="9" t="str">
        <f>"656220240612100942157834"</f>
        <v>656220240612100942157834</v>
      </c>
      <c r="C267" s="9" t="str">
        <f>"王晶晶"</f>
        <v>王晶晶</v>
      </c>
      <c r="D267" s="9" t="str">
        <f>"女"</f>
        <v>女</v>
      </c>
      <c r="E267" s="11" t="s">
        <v>7</v>
      </c>
    </row>
    <row r="268" spans="1:5" ht="30" customHeight="1">
      <c r="A268" s="9">
        <v>266</v>
      </c>
      <c r="B268" s="9" t="str">
        <f>"656220240612153034158926"</f>
        <v>656220240612153034158926</v>
      </c>
      <c r="C268" s="9" t="str">
        <f>"邓亚漂"</f>
        <v>邓亚漂</v>
      </c>
      <c r="D268" s="9" t="str">
        <f>"男"</f>
        <v>男</v>
      </c>
      <c r="E268" s="10"/>
    </row>
    <row r="269" spans="1:5" ht="30" customHeight="1">
      <c r="A269" s="9">
        <v>267</v>
      </c>
      <c r="B269" s="9" t="str">
        <f>"656220240612165125159317"</f>
        <v>656220240612165125159317</v>
      </c>
      <c r="C269" s="9" t="str">
        <f>"卢惠"</f>
        <v>卢惠</v>
      </c>
      <c r="D269" s="9" t="str">
        <f>"女"</f>
        <v>女</v>
      </c>
      <c r="E269" s="10"/>
    </row>
    <row r="270" spans="1:5" ht="30" customHeight="1">
      <c r="A270" s="9">
        <v>268</v>
      </c>
      <c r="B270" s="9" t="str">
        <f>"656220240613075552159901"</f>
        <v>656220240613075552159901</v>
      </c>
      <c r="C270" s="9" t="str">
        <f>"罗富强"</f>
        <v>罗富强</v>
      </c>
      <c r="D270" s="9" t="str">
        <f>"男"</f>
        <v>男</v>
      </c>
      <c r="E270" s="10"/>
    </row>
    <row r="271" spans="1:5" ht="30" customHeight="1">
      <c r="A271" s="9">
        <v>269</v>
      </c>
      <c r="B271" s="9" t="str">
        <f>"656220240613092209159984"</f>
        <v>656220240613092209159984</v>
      </c>
      <c r="C271" s="9" t="str">
        <f>"曾曼群"</f>
        <v>曾曼群</v>
      </c>
      <c r="D271" s="9" t="str">
        <f>"女"</f>
        <v>女</v>
      </c>
      <c r="E271" s="10"/>
    </row>
    <row r="272" spans="1:5" ht="30" customHeight="1">
      <c r="A272" s="9">
        <v>270</v>
      </c>
      <c r="B272" s="9" t="str">
        <f>"656220240611161247155753"</f>
        <v>656220240611161247155753</v>
      </c>
      <c r="C272" s="9" t="str">
        <f>"王菘"</f>
        <v>王菘</v>
      </c>
      <c r="D272" s="9" t="str">
        <f>"男"</f>
        <v>男</v>
      </c>
      <c r="E272" s="10"/>
    </row>
    <row r="273" spans="1:5" ht="30" customHeight="1">
      <c r="A273" s="9">
        <v>271</v>
      </c>
      <c r="B273" s="9" t="str">
        <f>"656220240613170238160573"</f>
        <v>656220240613170238160573</v>
      </c>
      <c r="C273" s="9" t="str">
        <f>"全泉"</f>
        <v>全泉</v>
      </c>
      <c r="D273" s="9" t="str">
        <f>"男"</f>
        <v>男</v>
      </c>
      <c r="E273" s="10"/>
    </row>
    <row r="274" spans="1:5" ht="30" customHeight="1">
      <c r="A274" s="9">
        <v>272</v>
      </c>
      <c r="B274" s="9" t="str">
        <f>"656220240612202438159688"</f>
        <v>656220240612202438159688</v>
      </c>
      <c r="C274" s="9" t="str">
        <f>"黄小楠"</f>
        <v>黄小楠</v>
      </c>
      <c r="D274" s="9" t="str">
        <f>"女"</f>
        <v>女</v>
      </c>
      <c r="E274" s="10"/>
    </row>
    <row r="275" spans="1:5" ht="30" customHeight="1">
      <c r="A275" s="9">
        <v>273</v>
      </c>
      <c r="B275" s="9" t="str">
        <f>"656220240615110604161424"</f>
        <v>656220240615110604161424</v>
      </c>
      <c r="C275" s="9" t="str">
        <f>"黄欣欣"</f>
        <v>黄欣欣</v>
      </c>
      <c r="D275" s="9" t="str">
        <f>"女"</f>
        <v>女</v>
      </c>
      <c r="E275" s="10"/>
    </row>
    <row r="276" spans="1:5" ht="30" customHeight="1">
      <c r="A276" s="9">
        <v>274</v>
      </c>
      <c r="B276" s="9" t="str">
        <f>"656220240616195828161836"</f>
        <v>656220240616195828161836</v>
      </c>
      <c r="C276" s="9" t="str">
        <f>"肖丽"</f>
        <v>肖丽</v>
      </c>
      <c r="D276" s="9" t="str">
        <f>"女"</f>
        <v>女</v>
      </c>
      <c r="E276" s="10"/>
    </row>
    <row r="277" spans="1:5" ht="30" customHeight="1">
      <c r="A277" s="9">
        <v>275</v>
      </c>
      <c r="B277" s="9" t="str">
        <f>"656220240614223545161324"</f>
        <v>656220240614223545161324</v>
      </c>
      <c r="C277" s="9" t="str">
        <f>"禹嘉琪"</f>
        <v>禹嘉琪</v>
      </c>
      <c r="D277" s="9" t="str">
        <f>"男"</f>
        <v>男</v>
      </c>
      <c r="E277" s="10"/>
    </row>
    <row r="278" spans="1:5" ht="30" customHeight="1">
      <c r="A278" s="9">
        <v>276</v>
      </c>
      <c r="B278" s="9" t="str">
        <f>"656220240616144424161744"</f>
        <v>656220240616144424161744</v>
      </c>
      <c r="C278" s="9" t="str">
        <f>"林香"</f>
        <v>林香</v>
      </c>
      <c r="D278" s="9" t="str">
        <f>"女"</f>
        <v>女</v>
      </c>
      <c r="E278" s="10"/>
    </row>
    <row r="279" spans="1:5" ht="30" customHeight="1">
      <c r="A279" s="9">
        <v>277</v>
      </c>
      <c r="B279" s="9" t="str">
        <f>"656220240614160918161151"</f>
        <v>656220240614160918161151</v>
      </c>
      <c r="C279" s="9" t="str">
        <f>"洪雅"</f>
        <v>洪雅</v>
      </c>
      <c r="D279" s="9" t="str">
        <f>"女"</f>
        <v>女</v>
      </c>
      <c r="E279" s="10"/>
    </row>
    <row r="280" spans="1:5" ht="30" customHeight="1">
      <c r="A280" s="9">
        <v>278</v>
      </c>
      <c r="B280" s="9" t="str">
        <f>"656220240617230511162496"</f>
        <v>656220240617230511162496</v>
      </c>
      <c r="C280" s="9" t="str">
        <f>"王紫莹"</f>
        <v>王紫莹</v>
      </c>
      <c r="D280" s="9" t="str">
        <f>"女"</f>
        <v>女</v>
      </c>
      <c r="E280" s="10"/>
    </row>
    <row r="281" spans="1:5" ht="30" customHeight="1">
      <c r="A281" s="9">
        <v>279</v>
      </c>
      <c r="B281" s="9" t="str">
        <f>"656220240618085558162582"</f>
        <v>656220240618085558162582</v>
      </c>
      <c r="C281" s="9" t="str">
        <f>"周荧"</f>
        <v>周荧</v>
      </c>
      <c r="D281" s="9" t="str">
        <f>"女"</f>
        <v>女</v>
      </c>
      <c r="E281" s="10"/>
    </row>
    <row r="282" spans="1:5" ht="30" customHeight="1">
      <c r="A282" s="9">
        <v>280</v>
      </c>
      <c r="B282" s="9" t="str">
        <f>"656220240618092929162600"</f>
        <v>656220240618092929162600</v>
      </c>
      <c r="C282" s="9" t="str">
        <f>"王筱"</f>
        <v>王筱</v>
      </c>
      <c r="D282" s="9" t="str">
        <f>"男"</f>
        <v>男</v>
      </c>
      <c r="E282" s="10"/>
    </row>
    <row r="283" spans="1:5" ht="30" customHeight="1">
      <c r="A283" s="9">
        <v>281</v>
      </c>
      <c r="B283" s="9" t="str">
        <f>"656220240618104237162659"</f>
        <v>656220240618104237162659</v>
      </c>
      <c r="C283" s="9" t="str">
        <f>"王晶晶"</f>
        <v>王晶晶</v>
      </c>
      <c r="D283" s="9" t="str">
        <f>"女"</f>
        <v>女</v>
      </c>
      <c r="E283" s="11" t="s">
        <v>8</v>
      </c>
    </row>
    <row r="284" spans="1:5" ht="30" customHeight="1">
      <c r="A284" s="9">
        <v>282</v>
      </c>
      <c r="B284" s="9" t="str">
        <f>"656220240611103909154208"</f>
        <v>656220240611103909154208</v>
      </c>
      <c r="C284" s="9" t="str">
        <f>"陈青云"</f>
        <v>陈青云</v>
      </c>
      <c r="D284" s="9" t="str">
        <f>"男"</f>
        <v>男</v>
      </c>
      <c r="E284" s="10"/>
    </row>
    <row r="285" spans="1:5" ht="30" customHeight="1">
      <c r="A285" s="9">
        <v>283</v>
      </c>
      <c r="B285" s="9" t="str">
        <f>"656220240612075525157522"</f>
        <v>656220240612075525157522</v>
      </c>
      <c r="C285" s="9" t="str">
        <f>"黄卓行"</f>
        <v>黄卓行</v>
      </c>
      <c r="D285" s="9" t="str">
        <f>"男"</f>
        <v>男</v>
      </c>
      <c r="E285" s="10"/>
    </row>
    <row r="286" spans="1:5" ht="30" customHeight="1">
      <c r="A286" s="9">
        <v>284</v>
      </c>
      <c r="B286" s="9" t="str">
        <f>"656220240614145442161090"</f>
        <v>656220240614145442161090</v>
      </c>
      <c r="C286" s="9" t="str">
        <f>"陆晶晶"</f>
        <v>陆晶晶</v>
      </c>
      <c r="D286" s="9" t="str">
        <f>"女"</f>
        <v>女</v>
      </c>
      <c r="E286" s="10"/>
    </row>
    <row r="287" spans="1:5" ht="30" customHeight="1">
      <c r="A287" s="9">
        <v>285</v>
      </c>
      <c r="B287" s="9" t="str">
        <f>"656220240616231545161909"</f>
        <v>656220240616231545161909</v>
      </c>
      <c r="C287" s="9" t="str">
        <f>"石萃帅"</f>
        <v>石萃帅</v>
      </c>
      <c r="D287" s="9" t="str">
        <f>"男"</f>
        <v>男</v>
      </c>
      <c r="E287" s="10"/>
    </row>
    <row r="288" spans="1:5" ht="30" customHeight="1">
      <c r="A288" s="9">
        <v>286</v>
      </c>
      <c r="B288" s="9" t="str">
        <f>"656220240617190520162390"</f>
        <v>656220240617190520162390</v>
      </c>
      <c r="C288" s="9" t="str">
        <f>"吴惠婷"</f>
        <v>吴惠婷</v>
      </c>
      <c r="D288" s="9" t="str">
        <f>"女"</f>
        <v>女</v>
      </c>
      <c r="E288" s="10"/>
    </row>
    <row r="289" spans="1:5" ht="30" customHeight="1">
      <c r="A289" s="9">
        <v>287</v>
      </c>
      <c r="B289" s="9" t="str">
        <f>"656220240611091739153830"</f>
        <v>656220240611091739153830</v>
      </c>
      <c r="C289" s="9" t="str">
        <f>"张聪"</f>
        <v>张聪</v>
      </c>
      <c r="D289" s="9" t="str">
        <f>"男"</f>
        <v>男</v>
      </c>
      <c r="E289" s="10"/>
    </row>
    <row r="290" spans="1:5" ht="30" customHeight="1">
      <c r="A290" s="9">
        <v>288</v>
      </c>
      <c r="B290" s="9" t="str">
        <f>"656220240611093236153897"</f>
        <v>656220240611093236153897</v>
      </c>
      <c r="C290" s="9" t="str">
        <f>"冯珑哲"</f>
        <v>冯珑哲</v>
      </c>
      <c r="D290" s="9" t="str">
        <f>"男"</f>
        <v>男</v>
      </c>
      <c r="E290" s="10"/>
    </row>
    <row r="291" spans="1:5" ht="30" customHeight="1">
      <c r="A291" s="9">
        <v>289</v>
      </c>
      <c r="B291" s="9" t="str">
        <f>"656220240611161738155791"</f>
        <v>656220240611161738155791</v>
      </c>
      <c r="C291" s="9" t="str">
        <f>"冯梁炳"</f>
        <v>冯梁炳</v>
      </c>
      <c r="D291" s="9" t="str">
        <f>"男"</f>
        <v>男</v>
      </c>
      <c r="E291" s="10"/>
    </row>
    <row r="292" spans="1:5" ht="30" customHeight="1">
      <c r="A292" s="9">
        <v>290</v>
      </c>
      <c r="B292" s="9" t="str">
        <f>"656220240611193608156564"</f>
        <v>656220240611193608156564</v>
      </c>
      <c r="C292" s="9" t="str">
        <f>"陈荣善"</f>
        <v>陈荣善</v>
      </c>
      <c r="D292" s="9" t="str">
        <f>"男"</f>
        <v>男</v>
      </c>
      <c r="E292" s="10"/>
    </row>
    <row r="293" spans="1:5" ht="30" customHeight="1">
      <c r="A293" s="9">
        <v>291</v>
      </c>
      <c r="B293" s="9" t="str">
        <f>"656220240611203223156695"</f>
        <v>656220240611203223156695</v>
      </c>
      <c r="C293" s="9" t="str">
        <f>"李翠竹"</f>
        <v>李翠竹</v>
      </c>
      <c r="D293" s="9" t="str">
        <f>"女"</f>
        <v>女</v>
      </c>
      <c r="E293" s="10"/>
    </row>
    <row r="294" spans="1:5" ht="30" customHeight="1">
      <c r="A294" s="9">
        <v>292</v>
      </c>
      <c r="B294" s="9" t="str">
        <f>"656220240612094135157739"</f>
        <v>656220240612094135157739</v>
      </c>
      <c r="C294" s="9" t="str">
        <f>"林硕"</f>
        <v>林硕</v>
      </c>
      <c r="D294" s="9" t="str">
        <f>"男"</f>
        <v>男</v>
      </c>
      <c r="E294" s="10"/>
    </row>
    <row r="295" spans="1:5" ht="30" customHeight="1">
      <c r="A295" s="9">
        <v>293</v>
      </c>
      <c r="B295" s="9" t="str">
        <f>"656220240611161916155800"</f>
        <v>656220240611161916155800</v>
      </c>
      <c r="C295" s="9" t="str">
        <f>"蔡庆泽"</f>
        <v>蔡庆泽</v>
      </c>
      <c r="D295" s="9" t="str">
        <f>"男"</f>
        <v>男</v>
      </c>
      <c r="E295" s="10"/>
    </row>
    <row r="296" spans="1:5" ht="30" customHeight="1">
      <c r="A296" s="9">
        <v>294</v>
      </c>
      <c r="B296" s="9" t="str">
        <f>"656220240612114114158131"</f>
        <v>656220240612114114158131</v>
      </c>
      <c r="C296" s="9" t="str">
        <f>"黄恒健"</f>
        <v>黄恒健</v>
      </c>
      <c r="D296" s="9" t="str">
        <f>"男"</f>
        <v>男</v>
      </c>
      <c r="E296" s="10"/>
    </row>
    <row r="297" spans="1:5" ht="30" customHeight="1">
      <c r="A297" s="9">
        <v>295</v>
      </c>
      <c r="B297" s="9" t="str">
        <f>"656220240612182536159592"</f>
        <v>656220240612182536159592</v>
      </c>
      <c r="C297" s="9" t="str">
        <f>"王震"</f>
        <v>王震</v>
      </c>
      <c r="D297" s="9" t="str">
        <f>"男"</f>
        <v>男</v>
      </c>
      <c r="E297" s="10"/>
    </row>
    <row r="298" spans="1:5" ht="30" customHeight="1">
      <c r="A298" s="9">
        <v>296</v>
      </c>
      <c r="B298" s="9" t="str">
        <f>"656220240613073130159899"</f>
        <v>656220240613073130159899</v>
      </c>
      <c r="C298" s="9" t="str">
        <f>"陈新发"</f>
        <v>陈新发</v>
      </c>
      <c r="D298" s="9" t="str">
        <f>"男"</f>
        <v>男</v>
      </c>
      <c r="E298" s="10"/>
    </row>
    <row r="299" spans="1:5" ht="30" customHeight="1">
      <c r="A299" s="9">
        <v>297</v>
      </c>
      <c r="B299" s="9" t="str">
        <f>"656220240611150212155310"</f>
        <v>656220240611150212155310</v>
      </c>
      <c r="C299" s="9" t="str">
        <f>"关晓婉"</f>
        <v>关晓婉</v>
      </c>
      <c r="D299" s="9" t="str">
        <f>"女"</f>
        <v>女</v>
      </c>
      <c r="E299" s="10"/>
    </row>
    <row r="300" spans="1:5" ht="30" customHeight="1">
      <c r="A300" s="9">
        <v>298</v>
      </c>
      <c r="B300" s="9" t="str">
        <f>"656220240613153649160441"</f>
        <v>656220240613153649160441</v>
      </c>
      <c r="C300" s="9" t="str">
        <f>"邢维佳"</f>
        <v>邢维佳</v>
      </c>
      <c r="D300" s="9" t="str">
        <f>"女"</f>
        <v>女</v>
      </c>
      <c r="E300" s="10"/>
    </row>
    <row r="301" spans="1:5" ht="30" customHeight="1">
      <c r="A301" s="9">
        <v>299</v>
      </c>
      <c r="B301" s="9" t="str">
        <f>"656220240614150301161098"</f>
        <v>656220240614150301161098</v>
      </c>
      <c r="C301" s="9" t="str">
        <f>"孙衍术"</f>
        <v>孙衍术</v>
      </c>
      <c r="D301" s="9" t="str">
        <f>"男"</f>
        <v>男</v>
      </c>
      <c r="E301" s="10"/>
    </row>
    <row r="302" spans="1:5" ht="30" customHeight="1">
      <c r="A302" s="9">
        <v>300</v>
      </c>
      <c r="B302" s="9" t="str">
        <f>"656220240611101124154077"</f>
        <v>656220240611101124154077</v>
      </c>
      <c r="C302" s="9" t="str">
        <f>"李小儒"</f>
        <v>李小儒</v>
      </c>
      <c r="D302" s="9" t="str">
        <f>"女"</f>
        <v>女</v>
      </c>
      <c r="E302" s="10"/>
    </row>
    <row r="303" spans="1:5" ht="30" customHeight="1">
      <c r="A303" s="9">
        <v>301</v>
      </c>
      <c r="B303" s="9" t="str">
        <f>"656220240614192414161231"</f>
        <v>656220240614192414161231</v>
      </c>
      <c r="C303" s="9" t="str">
        <f>"何史编"</f>
        <v>何史编</v>
      </c>
      <c r="D303" s="9" t="str">
        <f>"男"</f>
        <v>男</v>
      </c>
      <c r="E303" s="10"/>
    </row>
    <row r="304" spans="1:5" ht="30" customHeight="1">
      <c r="A304" s="9">
        <v>302</v>
      </c>
      <c r="B304" s="9" t="str">
        <f>"656220240612181117159587"</f>
        <v>656220240612181117159587</v>
      </c>
      <c r="C304" s="9" t="str">
        <f>"陈道飞"</f>
        <v>陈道飞</v>
      </c>
      <c r="D304" s="9" t="str">
        <f>"男"</f>
        <v>男</v>
      </c>
      <c r="E304" s="10"/>
    </row>
    <row r="305" spans="1:5" ht="30" customHeight="1">
      <c r="A305" s="9">
        <v>303</v>
      </c>
      <c r="B305" s="9" t="str">
        <f>"656220240614174128161192"</f>
        <v>656220240614174128161192</v>
      </c>
      <c r="C305" s="9" t="str">
        <f>"陈益娇"</f>
        <v>陈益娇</v>
      </c>
      <c r="D305" s="9" t="str">
        <f>"女"</f>
        <v>女</v>
      </c>
      <c r="E305" s="10"/>
    </row>
    <row r="306" spans="1:5" ht="30" customHeight="1">
      <c r="A306" s="9">
        <v>304</v>
      </c>
      <c r="B306" s="9" t="str">
        <f>"656220240617105711162075"</f>
        <v>656220240617105711162075</v>
      </c>
      <c r="C306" s="9" t="str">
        <f>"李大清"</f>
        <v>李大清</v>
      </c>
      <c r="D306" s="9" t="str">
        <f>"男"</f>
        <v>男</v>
      </c>
      <c r="E306" s="10"/>
    </row>
    <row r="307" spans="1:5" ht="30" customHeight="1">
      <c r="A307" s="9">
        <v>305</v>
      </c>
      <c r="B307" s="9" t="str">
        <f>"656220240615101140161403"</f>
        <v>656220240615101140161403</v>
      </c>
      <c r="C307" s="9" t="str">
        <f>"林琼炼"</f>
        <v>林琼炼</v>
      </c>
      <c r="D307" s="9" t="str">
        <f>"男"</f>
        <v>男</v>
      </c>
      <c r="E307" s="10"/>
    </row>
    <row r="308" spans="1:5" ht="30" customHeight="1">
      <c r="A308" s="9">
        <v>306</v>
      </c>
      <c r="B308" s="9" t="str">
        <f>"656220240617221502162466"</f>
        <v>656220240617221502162466</v>
      </c>
      <c r="C308" s="9" t="str">
        <f>"陈思灵"</f>
        <v>陈思灵</v>
      </c>
      <c r="D308" s="9" t="str">
        <f>"女"</f>
        <v>女</v>
      </c>
      <c r="E308" s="10"/>
    </row>
    <row r="309" spans="1:5" ht="30" customHeight="1">
      <c r="A309" s="9">
        <v>307</v>
      </c>
      <c r="B309" s="9" t="str">
        <f>"656220240617154856162287"</f>
        <v>656220240617154856162287</v>
      </c>
      <c r="C309" s="9" t="str">
        <f>"黄乔恋"</f>
        <v>黄乔恋</v>
      </c>
      <c r="D309" s="9" t="str">
        <f>"女"</f>
        <v>女</v>
      </c>
      <c r="E309" s="10"/>
    </row>
    <row r="310" spans="1:5" ht="30" customHeight="1">
      <c r="A310" s="9">
        <v>308</v>
      </c>
      <c r="B310" s="9" t="str">
        <f>"656220240617110220162079"</f>
        <v>656220240617110220162079</v>
      </c>
      <c r="C310" s="9" t="str">
        <f>"吴慧娜"</f>
        <v>吴慧娜</v>
      </c>
      <c r="D310" s="9" t="str">
        <f>"女"</f>
        <v>女</v>
      </c>
      <c r="E310" s="10"/>
    </row>
    <row r="311" spans="1:5" ht="30" customHeight="1">
      <c r="A311" s="9">
        <v>309</v>
      </c>
      <c r="B311" s="9" t="str">
        <f>"656220240618114852162689"</f>
        <v>656220240618114852162689</v>
      </c>
      <c r="C311" s="9" t="str">
        <f>"陈来喜"</f>
        <v>陈来喜</v>
      </c>
      <c r="D311" s="9" t="str">
        <f>"女"</f>
        <v>女</v>
      </c>
      <c r="E311" s="10"/>
    </row>
    <row r="312" spans="1:5" ht="30" customHeight="1">
      <c r="A312" s="9">
        <v>310</v>
      </c>
      <c r="B312" s="9" t="str">
        <f>"656220240618115454162693"</f>
        <v>656220240618115454162693</v>
      </c>
      <c r="C312" s="9" t="str">
        <f>"林维演"</f>
        <v>林维演</v>
      </c>
      <c r="D312" s="9" t="str">
        <f>"男"</f>
        <v>男</v>
      </c>
      <c r="E312" s="10"/>
    </row>
    <row r="313" spans="1:5" ht="30" customHeight="1">
      <c r="A313" s="9">
        <v>311</v>
      </c>
      <c r="B313" s="9" t="str">
        <f>"656220240611220225156986"</f>
        <v>656220240611220225156986</v>
      </c>
      <c r="C313" s="9" t="str">
        <f>"李欢乐"</f>
        <v>李欢乐</v>
      </c>
      <c r="D313" s="9" t="str">
        <f aca="true" t="shared" si="12" ref="D313:D318">"女"</f>
        <v>女</v>
      </c>
      <c r="E313" s="10"/>
    </row>
    <row r="314" spans="1:5" ht="30" customHeight="1">
      <c r="A314" s="9">
        <v>312</v>
      </c>
      <c r="B314" s="9" t="str">
        <f>"656220240612195634159666"</f>
        <v>656220240612195634159666</v>
      </c>
      <c r="C314" s="9" t="str">
        <f>"黄玉微"</f>
        <v>黄玉微</v>
      </c>
      <c r="D314" s="9" t="str">
        <f t="shared" si="12"/>
        <v>女</v>
      </c>
      <c r="E314" s="10"/>
    </row>
    <row r="315" spans="1:5" ht="30" customHeight="1">
      <c r="A315" s="9">
        <v>313</v>
      </c>
      <c r="B315" s="9" t="str">
        <f>"656220240614101334160953"</f>
        <v>656220240614101334160953</v>
      </c>
      <c r="C315" s="9" t="str">
        <f>"童浇荟"</f>
        <v>童浇荟</v>
      </c>
      <c r="D315" s="9" t="str">
        <f t="shared" si="12"/>
        <v>女</v>
      </c>
      <c r="E315" s="10"/>
    </row>
    <row r="316" spans="1:5" ht="30" customHeight="1">
      <c r="A316" s="9">
        <v>314</v>
      </c>
      <c r="B316" s="9" t="str">
        <f>"656220240614123800161031"</f>
        <v>656220240614123800161031</v>
      </c>
      <c r="C316" s="9" t="str">
        <f>"高莹"</f>
        <v>高莹</v>
      </c>
      <c r="D316" s="9" t="str">
        <f t="shared" si="12"/>
        <v>女</v>
      </c>
      <c r="E316" s="10"/>
    </row>
    <row r="317" spans="1:5" ht="30" customHeight="1">
      <c r="A317" s="9">
        <v>315</v>
      </c>
      <c r="B317" s="9" t="str">
        <f>"656220240614190143161221"</f>
        <v>656220240614190143161221</v>
      </c>
      <c r="C317" s="9" t="str">
        <f>"洪月珍"</f>
        <v>洪月珍</v>
      </c>
      <c r="D317" s="9" t="str">
        <f t="shared" si="12"/>
        <v>女</v>
      </c>
      <c r="E317" s="10"/>
    </row>
    <row r="318" spans="1:5" ht="30" customHeight="1">
      <c r="A318" s="9">
        <v>316</v>
      </c>
      <c r="B318" s="9" t="str">
        <f>"656220240614193301161237"</f>
        <v>656220240614193301161237</v>
      </c>
      <c r="C318" s="9" t="str">
        <f>"陈积丹"</f>
        <v>陈积丹</v>
      </c>
      <c r="D318" s="9" t="str">
        <f t="shared" si="12"/>
        <v>女</v>
      </c>
      <c r="E318" s="10"/>
    </row>
    <row r="319" spans="1:5" ht="30" customHeight="1">
      <c r="A319" s="9">
        <v>317</v>
      </c>
      <c r="B319" s="9" t="str">
        <f>"656220240614204638161265"</f>
        <v>656220240614204638161265</v>
      </c>
      <c r="C319" s="9" t="str">
        <f>"李俊"</f>
        <v>李俊</v>
      </c>
      <c r="D319" s="9" t="str">
        <f>"男"</f>
        <v>男</v>
      </c>
      <c r="E319" s="10"/>
    </row>
    <row r="320" spans="1:5" ht="30" customHeight="1">
      <c r="A320" s="9">
        <v>318</v>
      </c>
      <c r="B320" s="9" t="str">
        <f>"656220240614210818161283"</f>
        <v>656220240614210818161283</v>
      </c>
      <c r="C320" s="9" t="str">
        <f>"麦婕"</f>
        <v>麦婕</v>
      </c>
      <c r="D320" s="9" t="str">
        <f>"女"</f>
        <v>女</v>
      </c>
      <c r="E320" s="10"/>
    </row>
    <row r="321" spans="1:5" ht="30" customHeight="1">
      <c r="A321" s="9">
        <v>319</v>
      </c>
      <c r="B321" s="9" t="str">
        <f>"656220240614155117161135"</f>
        <v>656220240614155117161135</v>
      </c>
      <c r="C321" s="9" t="str">
        <f>"董宇柱"</f>
        <v>董宇柱</v>
      </c>
      <c r="D321" s="9" t="str">
        <f>"男"</f>
        <v>男</v>
      </c>
      <c r="E321" s="10"/>
    </row>
    <row r="322" spans="1:5" ht="30" customHeight="1">
      <c r="A322" s="9">
        <v>320</v>
      </c>
      <c r="B322" s="9" t="str">
        <f>"656220240615142130161483"</f>
        <v>656220240615142130161483</v>
      </c>
      <c r="C322" s="9" t="str">
        <f>"冼丽彬"</f>
        <v>冼丽彬</v>
      </c>
      <c r="D322" s="9" t="str">
        <f aca="true" t="shared" si="13" ref="D322:D335">"女"</f>
        <v>女</v>
      </c>
      <c r="E322" s="10"/>
    </row>
    <row r="323" spans="1:5" ht="30" customHeight="1">
      <c r="A323" s="9">
        <v>321</v>
      </c>
      <c r="B323" s="9" t="str">
        <f>"656220240616014457161640"</f>
        <v>656220240616014457161640</v>
      </c>
      <c r="C323" s="9" t="str">
        <f>"邓奇英"</f>
        <v>邓奇英</v>
      </c>
      <c r="D323" s="9" t="str">
        <f t="shared" si="13"/>
        <v>女</v>
      </c>
      <c r="E323" s="10"/>
    </row>
    <row r="324" spans="1:5" ht="30" customHeight="1">
      <c r="A324" s="9">
        <v>322</v>
      </c>
      <c r="B324" s="9" t="str">
        <f>"656220240615225731161625"</f>
        <v>656220240615225731161625</v>
      </c>
      <c r="C324" s="9" t="str">
        <f>"黄馨锌"</f>
        <v>黄馨锌</v>
      </c>
      <c r="D324" s="9" t="str">
        <f t="shared" si="13"/>
        <v>女</v>
      </c>
      <c r="E324" s="10"/>
    </row>
    <row r="325" spans="1:5" ht="30" customHeight="1">
      <c r="A325" s="9">
        <v>323</v>
      </c>
      <c r="B325" s="9" t="str">
        <f>"656220240616213648161870"</f>
        <v>656220240616213648161870</v>
      </c>
      <c r="C325" s="9" t="str">
        <f>"邢漤情"</f>
        <v>邢漤情</v>
      </c>
      <c r="D325" s="9" t="str">
        <f t="shared" si="13"/>
        <v>女</v>
      </c>
      <c r="E325" s="10"/>
    </row>
    <row r="326" spans="1:5" ht="30" customHeight="1">
      <c r="A326" s="9">
        <v>324</v>
      </c>
      <c r="B326" s="9" t="str">
        <f>"656220240616224421161902"</f>
        <v>656220240616224421161902</v>
      </c>
      <c r="C326" s="9" t="str">
        <f>"冯晓丽"</f>
        <v>冯晓丽</v>
      </c>
      <c r="D326" s="9" t="str">
        <f t="shared" si="13"/>
        <v>女</v>
      </c>
      <c r="E326" s="10"/>
    </row>
    <row r="327" spans="1:5" ht="30" customHeight="1">
      <c r="A327" s="9">
        <v>325</v>
      </c>
      <c r="B327" s="9" t="str">
        <f>"656220240616230126161908"</f>
        <v>656220240616230126161908</v>
      </c>
      <c r="C327" s="9" t="str">
        <f>"李杏"</f>
        <v>李杏</v>
      </c>
      <c r="D327" s="9" t="str">
        <f t="shared" si="13"/>
        <v>女</v>
      </c>
      <c r="E327" s="10"/>
    </row>
    <row r="328" spans="1:5" ht="30" customHeight="1">
      <c r="A328" s="9">
        <v>326</v>
      </c>
      <c r="B328" s="9" t="str">
        <f>"656220240616224101161899"</f>
        <v>656220240616224101161899</v>
      </c>
      <c r="C328" s="9" t="str">
        <f>"詹莎梦"</f>
        <v>詹莎梦</v>
      </c>
      <c r="D328" s="9" t="str">
        <f t="shared" si="13"/>
        <v>女</v>
      </c>
      <c r="E328" s="10"/>
    </row>
    <row r="329" spans="1:5" ht="30" customHeight="1">
      <c r="A329" s="9">
        <v>327</v>
      </c>
      <c r="B329" s="9" t="str">
        <f>"656220240617163636162324"</f>
        <v>656220240617163636162324</v>
      </c>
      <c r="C329" s="9" t="str">
        <f>"梁盈盈"</f>
        <v>梁盈盈</v>
      </c>
      <c r="D329" s="9" t="str">
        <f t="shared" si="13"/>
        <v>女</v>
      </c>
      <c r="E329" s="10"/>
    </row>
    <row r="330" spans="1:5" ht="30" customHeight="1">
      <c r="A330" s="9">
        <v>328</v>
      </c>
      <c r="B330" s="9" t="str">
        <f>"656220240617123129162135"</f>
        <v>656220240617123129162135</v>
      </c>
      <c r="C330" s="9" t="str">
        <f>"唐娥飞"</f>
        <v>唐娥飞</v>
      </c>
      <c r="D330" s="9" t="str">
        <f t="shared" si="13"/>
        <v>女</v>
      </c>
      <c r="E330" s="10"/>
    </row>
    <row r="331" spans="1:5" ht="30" customHeight="1">
      <c r="A331" s="9">
        <v>329</v>
      </c>
      <c r="B331" s="9" t="str">
        <f>"656220240616155633161762"</f>
        <v>656220240616155633161762</v>
      </c>
      <c r="C331" s="9" t="str">
        <f>"李一凡"</f>
        <v>李一凡</v>
      </c>
      <c r="D331" s="9" t="str">
        <f t="shared" si="13"/>
        <v>女</v>
      </c>
      <c r="E331" s="10"/>
    </row>
    <row r="332" spans="1:5" ht="30" customHeight="1">
      <c r="A332" s="9">
        <v>330</v>
      </c>
      <c r="B332" s="9" t="str">
        <f>"656220240617124308162148"</f>
        <v>656220240617124308162148</v>
      </c>
      <c r="C332" s="9" t="str">
        <f>"林梦雨"</f>
        <v>林梦雨</v>
      </c>
      <c r="D332" s="9" t="str">
        <f t="shared" si="13"/>
        <v>女</v>
      </c>
      <c r="E332" s="10"/>
    </row>
    <row r="333" spans="1:5" ht="30" customHeight="1">
      <c r="A333" s="9">
        <v>331</v>
      </c>
      <c r="B333" s="9" t="str">
        <f>"656220240618005310162527"</f>
        <v>656220240618005310162527</v>
      </c>
      <c r="C333" s="9" t="str">
        <f>"梁颖"</f>
        <v>梁颖</v>
      </c>
      <c r="D333" s="9" t="str">
        <f t="shared" si="13"/>
        <v>女</v>
      </c>
      <c r="E333" s="10"/>
    </row>
    <row r="334" spans="1:5" ht="30" customHeight="1">
      <c r="A334" s="9">
        <v>332</v>
      </c>
      <c r="B334" s="9" t="str">
        <f>"656220240611165128155986"</f>
        <v>656220240611165128155986</v>
      </c>
      <c r="C334" s="9" t="str">
        <f>"田翠"</f>
        <v>田翠</v>
      </c>
      <c r="D334" s="9" t="str">
        <f t="shared" si="13"/>
        <v>女</v>
      </c>
      <c r="E334" s="10"/>
    </row>
    <row r="335" spans="1:5" ht="30" customHeight="1">
      <c r="A335" s="9">
        <v>333</v>
      </c>
      <c r="B335" s="9" t="str">
        <f>"656220240618090704162585"</f>
        <v>656220240618090704162585</v>
      </c>
      <c r="C335" s="9" t="str">
        <f>"温芳艳"</f>
        <v>温芳艳</v>
      </c>
      <c r="D335" s="9" t="str">
        <f t="shared" si="13"/>
        <v>女</v>
      </c>
      <c r="E335" s="10"/>
    </row>
    <row r="336" spans="1:5" ht="30" customHeight="1">
      <c r="A336" s="9">
        <v>334</v>
      </c>
      <c r="B336" s="9" t="str">
        <f>"656220240618094546162613"</f>
        <v>656220240618094546162613</v>
      </c>
      <c r="C336" s="9" t="str">
        <f>"胡晨曦"</f>
        <v>胡晨曦</v>
      </c>
      <c r="D336" s="9" t="str">
        <f>"男"</f>
        <v>男</v>
      </c>
      <c r="E336" s="10"/>
    </row>
    <row r="337" spans="1:5" ht="30" customHeight="1">
      <c r="A337" s="9">
        <v>335</v>
      </c>
      <c r="B337" s="9" t="str">
        <f>"656220240618100645162628"</f>
        <v>656220240618100645162628</v>
      </c>
      <c r="C337" s="9" t="str">
        <f>"陈良珍"</f>
        <v>陈良珍</v>
      </c>
      <c r="D337" s="9" t="str">
        <f aca="true" t="shared" si="14" ref="D337:D344">"女"</f>
        <v>女</v>
      </c>
      <c r="E337" s="10"/>
    </row>
    <row r="338" spans="1:5" ht="30" customHeight="1">
      <c r="A338" s="9">
        <v>336</v>
      </c>
      <c r="B338" s="9" t="str">
        <f>"656220240617184701162386"</f>
        <v>656220240617184701162386</v>
      </c>
      <c r="C338" s="9" t="str">
        <f>"纪新娴"</f>
        <v>纪新娴</v>
      </c>
      <c r="D338" s="9" t="str">
        <f t="shared" si="14"/>
        <v>女</v>
      </c>
      <c r="E338" s="10"/>
    </row>
    <row r="339" spans="1:5" ht="30" customHeight="1">
      <c r="A339" s="9">
        <v>337</v>
      </c>
      <c r="B339" s="9" t="str">
        <f>"656220240618105414162667"</f>
        <v>656220240618105414162667</v>
      </c>
      <c r="C339" s="9" t="str">
        <f>"赵珂"</f>
        <v>赵珂</v>
      </c>
      <c r="D339" s="9" t="str">
        <f t="shared" si="14"/>
        <v>女</v>
      </c>
      <c r="E339" s="10"/>
    </row>
    <row r="340" spans="1:5" ht="30" customHeight="1">
      <c r="A340" s="9">
        <v>338</v>
      </c>
      <c r="B340" s="9" t="str">
        <f>"656220240611090535153757"</f>
        <v>656220240611090535153757</v>
      </c>
      <c r="C340" s="9" t="str">
        <f>"符武婷"</f>
        <v>符武婷</v>
      </c>
      <c r="D340" s="9" t="str">
        <f t="shared" si="14"/>
        <v>女</v>
      </c>
      <c r="E340" s="10"/>
    </row>
    <row r="341" spans="1:5" ht="30" customHeight="1">
      <c r="A341" s="9">
        <v>339</v>
      </c>
      <c r="B341" s="9" t="str">
        <f>"656220240611094949153980"</f>
        <v>656220240611094949153980</v>
      </c>
      <c r="C341" s="9" t="str">
        <f>"马婧"</f>
        <v>马婧</v>
      </c>
      <c r="D341" s="9" t="str">
        <f t="shared" si="14"/>
        <v>女</v>
      </c>
      <c r="E341" s="10"/>
    </row>
    <row r="342" spans="1:5" ht="30" customHeight="1">
      <c r="A342" s="9">
        <v>340</v>
      </c>
      <c r="B342" s="9" t="str">
        <f>"656220240611111831154428"</f>
        <v>656220240611111831154428</v>
      </c>
      <c r="C342" s="9" t="str">
        <f>"许月丽"</f>
        <v>许月丽</v>
      </c>
      <c r="D342" s="9" t="str">
        <f t="shared" si="14"/>
        <v>女</v>
      </c>
      <c r="E342" s="10"/>
    </row>
    <row r="343" spans="1:5" ht="30" customHeight="1">
      <c r="A343" s="9">
        <v>341</v>
      </c>
      <c r="B343" s="9" t="str">
        <f>"656220240611182007156342"</f>
        <v>656220240611182007156342</v>
      </c>
      <c r="C343" s="9" t="str">
        <f>"黄娜"</f>
        <v>黄娜</v>
      </c>
      <c r="D343" s="9" t="str">
        <f t="shared" si="14"/>
        <v>女</v>
      </c>
      <c r="E343" s="10"/>
    </row>
    <row r="344" spans="1:5" ht="30" customHeight="1">
      <c r="A344" s="9">
        <v>342</v>
      </c>
      <c r="B344" s="9" t="str">
        <f>"656220240612093743157727"</f>
        <v>656220240612093743157727</v>
      </c>
      <c r="C344" s="9" t="str">
        <f>"符文荟"</f>
        <v>符文荟</v>
      </c>
      <c r="D344" s="9" t="str">
        <f t="shared" si="14"/>
        <v>女</v>
      </c>
      <c r="E344" s="10"/>
    </row>
    <row r="345" spans="1:5" ht="30" customHeight="1">
      <c r="A345" s="9">
        <v>343</v>
      </c>
      <c r="B345" s="9" t="str">
        <f>"656220240612152221158885"</f>
        <v>656220240612152221158885</v>
      </c>
      <c r="C345" s="9" t="str">
        <f>"王亚明"</f>
        <v>王亚明</v>
      </c>
      <c r="D345" s="9" t="str">
        <f>"男"</f>
        <v>男</v>
      </c>
      <c r="E345" s="10"/>
    </row>
    <row r="346" spans="1:5" ht="30" customHeight="1">
      <c r="A346" s="9">
        <v>344</v>
      </c>
      <c r="B346" s="9" t="str">
        <f>"656220240611105447154302"</f>
        <v>656220240611105447154302</v>
      </c>
      <c r="C346" s="9" t="str">
        <f>"王晶晶"</f>
        <v>王晶晶</v>
      </c>
      <c r="D346" s="9" t="str">
        <f>"女"</f>
        <v>女</v>
      </c>
      <c r="E346" s="11" t="s">
        <v>9</v>
      </c>
    </row>
    <row r="347" spans="1:5" ht="30" customHeight="1">
      <c r="A347" s="9">
        <v>345</v>
      </c>
      <c r="B347" s="9" t="str">
        <f>"656220240612174901159550"</f>
        <v>656220240612174901159550</v>
      </c>
      <c r="C347" s="9" t="str">
        <f>"罗才漾"</f>
        <v>罗才漾</v>
      </c>
      <c r="D347" s="9" t="str">
        <f>"女"</f>
        <v>女</v>
      </c>
      <c r="E347" s="10"/>
    </row>
    <row r="348" spans="1:5" ht="30" customHeight="1">
      <c r="A348" s="9">
        <v>346</v>
      </c>
      <c r="B348" s="9" t="str">
        <f>"656220240613123632160284"</f>
        <v>656220240613123632160284</v>
      </c>
      <c r="C348" s="9" t="str">
        <f>"蔡云飞"</f>
        <v>蔡云飞</v>
      </c>
      <c r="D348" s="9" t="str">
        <f>"男"</f>
        <v>男</v>
      </c>
      <c r="E348" s="10"/>
    </row>
    <row r="349" spans="1:5" ht="30" customHeight="1">
      <c r="A349" s="9">
        <v>347</v>
      </c>
      <c r="B349" s="9" t="str">
        <f>"656220240613225714160841"</f>
        <v>656220240613225714160841</v>
      </c>
      <c r="C349" s="9" t="str">
        <f>"范静薇"</f>
        <v>范静薇</v>
      </c>
      <c r="D349" s="9" t="str">
        <f>"女"</f>
        <v>女</v>
      </c>
      <c r="E349" s="10"/>
    </row>
    <row r="350" spans="1:5" ht="30" customHeight="1">
      <c r="A350" s="9">
        <v>348</v>
      </c>
      <c r="B350" s="9" t="str">
        <f>"656220240613232417160855"</f>
        <v>656220240613232417160855</v>
      </c>
      <c r="C350" s="9" t="str">
        <f>"王欣仪"</f>
        <v>王欣仪</v>
      </c>
      <c r="D350" s="9" t="str">
        <f>"女"</f>
        <v>女</v>
      </c>
      <c r="E350" s="10"/>
    </row>
    <row r="351" spans="1:5" ht="30" customHeight="1">
      <c r="A351" s="9">
        <v>349</v>
      </c>
      <c r="B351" s="9" t="str">
        <f>"656220240614000331160867"</f>
        <v>656220240614000331160867</v>
      </c>
      <c r="C351" s="9" t="str">
        <f>"颜文帅"</f>
        <v>颜文帅</v>
      </c>
      <c r="D351" s="9" t="str">
        <f>"男"</f>
        <v>男</v>
      </c>
      <c r="E351" s="10"/>
    </row>
    <row r="352" spans="1:5" ht="30" customHeight="1">
      <c r="A352" s="9">
        <v>350</v>
      </c>
      <c r="B352" s="9" t="str">
        <f>"656220240614150219161097"</f>
        <v>656220240614150219161097</v>
      </c>
      <c r="C352" s="9" t="str">
        <f>"文凤婉"</f>
        <v>文凤婉</v>
      </c>
      <c r="D352" s="9" t="str">
        <f aca="true" t="shared" si="15" ref="D352:D359">"女"</f>
        <v>女</v>
      </c>
      <c r="E352" s="10"/>
    </row>
    <row r="353" spans="1:5" ht="30" customHeight="1">
      <c r="A353" s="9">
        <v>351</v>
      </c>
      <c r="B353" s="9" t="str">
        <f>"656220240614190356161223"</f>
        <v>656220240614190356161223</v>
      </c>
      <c r="C353" s="9" t="str">
        <f>"陈夏惠"</f>
        <v>陈夏惠</v>
      </c>
      <c r="D353" s="9" t="str">
        <f t="shared" si="15"/>
        <v>女</v>
      </c>
      <c r="E353" s="10"/>
    </row>
    <row r="354" spans="1:5" ht="30" customHeight="1">
      <c r="A354" s="9">
        <v>352</v>
      </c>
      <c r="B354" s="9" t="str">
        <f>"656220240614214325161301"</f>
        <v>656220240614214325161301</v>
      </c>
      <c r="C354" s="9" t="str">
        <f>"王珊妹"</f>
        <v>王珊妹</v>
      </c>
      <c r="D354" s="9" t="str">
        <f t="shared" si="15"/>
        <v>女</v>
      </c>
      <c r="E354" s="10"/>
    </row>
    <row r="355" spans="1:5" ht="30" customHeight="1">
      <c r="A355" s="9">
        <v>353</v>
      </c>
      <c r="B355" s="9" t="str">
        <f>"656220240614215542161307"</f>
        <v>656220240614215542161307</v>
      </c>
      <c r="C355" s="9" t="str">
        <f>"何秀莉"</f>
        <v>何秀莉</v>
      </c>
      <c r="D355" s="9" t="str">
        <f t="shared" si="15"/>
        <v>女</v>
      </c>
      <c r="E355" s="10"/>
    </row>
    <row r="356" spans="1:5" ht="30" customHeight="1">
      <c r="A356" s="9">
        <v>354</v>
      </c>
      <c r="B356" s="9" t="str">
        <f>"656220240616125515161716"</f>
        <v>656220240616125515161716</v>
      </c>
      <c r="C356" s="9" t="str">
        <f>"王冬玲"</f>
        <v>王冬玲</v>
      </c>
      <c r="D356" s="9" t="str">
        <f t="shared" si="15"/>
        <v>女</v>
      </c>
      <c r="E356" s="10"/>
    </row>
    <row r="357" spans="1:5" ht="30" customHeight="1">
      <c r="A357" s="9">
        <v>355</v>
      </c>
      <c r="B357" s="9" t="str">
        <f>"656220240611120853154634"</f>
        <v>656220240611120853154634</v>
      </c>
      <c r="C357" s="9" t="str">
        <f>"周晓红"</f>
        <v>周晓红</v>
      </c>
      <c r="D357" s="9" t="str">
        <f t="shared" si="15"/>
        <v>女</v>
      </c>
      <c r="E357" s="10"/>
    </row>
    <row r="358" spans="1:5" ht="30" customHeight="1">
      <c r="A358" s="9">
        <v>356</v>
      </c>
      <c r="B358" s="9" t="str">
        <f>"656220240613220150160813"</f>
        <v>656220240613220150160813</v>
      </c>
      <c r="C358" s="9" t="str">
        <f>"李冬燕"</f>
        <v>李冬燕</v>
      </c>
      <c r="D358" s="9" t="str">
        <f t="shared" si="15"/>
        <v>女</v>
      </c>
      <c r="E358" s="10"/>
    </row>
    <row r="359" spans="1:5" ht="30" customHeight="1">
      <c r="A359" s="9">
        <v>357</v>
      </c>
      <c r="B359" s="9" t="str">
        <f>"656220240612154328158980"</f>
        <v>656220240612154328158980</v>
      </c>
      <c r="C359" s="9" t="str">
        <f>"曾婷"</f>
        <v>曾婷</v>
      </c>
      <c r="D359" s="9" t="str">
        <f t="shared" si="15"/>
        <v>女</v>
      </c>
      <c r="E359" s="10"/>
    </row>
    <row r="360" spans="1:5" ht="30" customHeight="1">
      <c r="A360" s="9">
        <v>358</v>
      </c>
      <c r="B360" s="9" t="str">
        <f>"656220240612114900158151"</f>
        <v>656220240612114900158151</v>
      </c>
      <c r="C360" s="9" t="str">
        <f>"林寿武"</f>
        <v>林寿武</v>
      </c>
      <c r="D360" s="9" t="str">
        <f>"男"</f>
        <v>男</v>
      </c>
      <c r="E360" s="10"/>
    </row>
    <row r="361" spans="1:5" ht="30" customHeight="1">
      <c r="A361" s="9">
        <v>359</v>
      </c>
      <c r="B361" s="9" t="str">
        <f>"656220240615110824161426"</f>
        <v>656220240615110824161426</v>
      </c>
      <c r="C361" s="9" t="str">
        <f>"钟丽"</f>
        <v>钟丽</v>
      </c>
      <c r="D361" s="9" t="str">
        <f aca="true" t="shared" si="16" ref="D361:D366">"女"</f>
        <v>女</v>
      </c>
      <c r="E361" s="10"/>
    </row>
    <row r="362" spans="1:5" ht="30" customHeight="1">
      <c r="A362" s="9">
        <v>360</v>
      </c>
      <c r="B362" s="9" t="str">
        <f>"656220240617100256162022"</f>
        <v>656220240617100256162022</v>
      </c>
      <c r="C362" s="9" t="str">
        <f>"邢恋"</f>
        <v>邢恋</v>
      </c>
      <c r="D362" s="9" t="str">
        <f t="shared" si="16"/>
        <v>女</v>
      </c>
      <c r="E362" s="10"/>
    </row>
    <row r="363" spans="1:5" ht="30" customHeight="1">
      <c r="A363" s="9">
        <v>361</v>
      </c>
      <c r="B363" s="9" t="str">
        <f>"656220240617104644162065"</f>
        <v>656220240617104644162065</v>
      </c>
      <c r="C363" s="9" t="str">
        <f>"苏娇雪"</f>
        <v>苏娇雪</v>
      </c>
      <c r="D363" s="9" t="str">
        <f t="shared" si="16"/>
        <v>女</v>
      </c>
      <c r="E363" s="10"/>
    </row>
    <row r="364" spans="1:5" ht="30" customHeight="1">
      <c r="A364" s="9">
        <v>362</v>
      </c>
      <c r="B364" s="9" t="str">
        <f>"656220240617113104162100"</f>
        <v>656220240617113104162100</v>
      </c>
      <c r="C364" s="9" t="str">
        <f>"吴虹臻"</f>
        <v>吴虹臻</v>
      </c>
      <c r="D364" s="9" t="str">
        <f t="shared" si="16"/>
        <v>女</v>
      </c>
      <c r="E364" s="10"/>
    </row>
    <row r="365" spans="1:5" ht="30" customHeight="1">
      <c r="A365" s="9">
        <v>363</v>
      </c>
      <c r="B365" s="9" t="str">
        <f>"656220240617124118162144"</f>
        <v>656220240617124118162144</v>
      </c>
      <c r="C365" s="9" t="str">
        <f>"冯小妹"</f>
        <v>冯小妹</v>
      </c>
      <c r="D365" s="9" t="str">
        <f t="shared" si="16"/>
        <v>女</v>
      </c>
      <c r="E365" s="10"/>
    </row>
    <row r="366" spans="1:5" ht="30" customHeight="1">
      <c r="A366" s="9">
        <v>364</v>
      </c>
      <c r="B366" s="9" t="str">
        <f>"656220240617165201162337"</f>
        <v>656220240617165201162337</v>
      </c>
      <c r="C366" s="9" t="str">
        <f>"符贵娜"</f>
        <v>符贵娜</v>
      </c>
      <c r="D366" s="9" t="str">
        <f t="shared" si="16"/>
        <v>女</v>
      </c>
      <c r="E366" s="10"/>
    </row>
    <row r="367" spans="1:5" ht="30" customHeight="1">
      <c r="A367" s="9">
        <v>365</v>
      </c>
      <c r="B367" s="9" t="str">
        <f>"656220240617202707162415"</f>
        <v>656220240617202707162415</v>
      </c>
      <c r="C367" s="9" t="str">
        <f>"邬锦春"</f>
        <v>邬锦春</v>
      </c>
      <c r="D367" s="9" t="str">
        <f>"男"</f>
        <v>男</v>
      </c>
      <c r="E367" s="10"/>
    </row>
    <row r="368" spans="1:5" ht="30" customHeight="1">
      <c r="A368" s="9">
        <v>366</v>
      </c>
      <c r="B368" s="9" t="str">
        <f>"656220240617204627162420"</f>
        <v>656220240617204627162420</v>
      </c>
      <c r="C368" s="9" t="str">
        <f>"张为"</f>
        <v>张为</v>
      </c>
      <c r="D368" s="9" t="str">
        <f>"女"</f>
        <v>女</v>
      </c>
      <c r="E368" s="10"/>
    </row>
    <row r="369" spans="1:5" ht="30" customHeight="1">
      <c r="A369" s="9">
        <v>367</v>
      </c>
      <c r="B369" s="9" t="str">
        <f>"656220240617220245162462"</f>
        <v>656220240617220245162462</v>
      </c>
      <c r="C369" s="9" t="str">
        <f>"吴雪芳"</f>
        <v>吴雪芳</v>
      </c>
      <c r="D369" s="9" t="str">
        <f>"女"</f>
        <v>女</v>
      </c>
      <c r="E369" s="10"/>
    </row>
    <row r="370" spans="1:5" ht="30" customHeight="1">
      <c r="A370" s="9">
        <v>368</v>
      </c>
      <c r="B370" s="9" t="str">
        <f>"656220240617103655162052"</f>
        <v>656220240617103655162052</v>
      </c>
      <c r="C370" s="9" t="str">
        <f>"黄香坛"</f>
        <v>黄香坛</v>
      </c>
      <c r="D370" s="9" t="str">
        <f>"女"</f>
        <v>女</v>
      </c>
      <c r="E370" s="10"/>
    </row>
    <row r="371" spans="1:5" ht="30" customHeight="1">
      <c r="A371" s="9">
        <v>369</v>
      </c>
      <c r="B371" s="9" t="str">
        <f>"656220240611213221156893"</f>
        <v>656220240611213221156893</v>
      </c>
      <c r="C371" s="9" t="str">
        <f>"陈善娟"</f>
        <v>陈善娟</v>
      </c>
      <c r="D371" s="9" t="str">
        <f>"女"</f>
        <v>女</v>
      </c>
      <c r="E371" s="10"/>
    </row>
    <row r="372" spans="1:5" ht="30" customHeight="1">
      <c r="A372" s="9">
        <v>370</v>
      </c>
      <c r="B372" s="9" t="str">
        <f>"656220240617154146162283"</f>
        <v>656220240617154146162283</v>
      </c>
      <c r="C372" s="9" t="str">
        <f>"李海艳"</f>
        <v>李海艳</v>
      </c>
      <c r="D372" s="9" t="str">
        <f>"女"</f>
        <v>女</v>
      </c>
      <c r="E372" s="10"/>
    </row>
    <row r="373" spans="1:5" ht="30" customHeight="1">
      <c r="A373" s="9">
        <v>371</v>
      </c>
      <c r="B373" s="9" t="str">
        <f>"656220240618001934162519"</f>
        <v>656220240618001934162519</v>
      </c>
      <c r="C373" s="9" t="str">
        <f>"孙荣然"</f>
        <v>孙荣然</v>
      </c>
      <c r="D373" s="9" t="str">
        <f>"男"</f>
        <v>男</v>
      </c>
      <c r="E373" s="10"/>
    </row>
    <row r="374" spans="1:5" ht="30" customHeight="1">
      <c r="A374" s="9">
        <v>372</v>
      </c>
      <c r="B374" s="9" t="str">
        <f>"656220240618105725162669"</f>
        <v>656220240618105725162669</v>
      </c>
      <c r="C374" s="9" t="str">
        <f>"卢玉慧"</f>
        <v>卢玉慧</v>
      </c>
      <c r="D374" s="9" t="str">
        <f aca="true" t="shared" si="17" ref="D374:D379">"女"</f>
        <v>女</v>
      </c>
      <c r="E374" s="10"/>
    </row>
    <row r="375" spans="1:5" ht="30" customHeight="1">
      <c r="A375" s="9">
        <v>373</v>
      </c>
      <c r="B375" s="9" t="str">
        <f>"656220240611101358154090"</f>
        <v>656220240611101358154090</v>
      </c>
      <c r="C375" s="9" t="str">
        <f>"洪书华"</f>
        <v>洪书华</v>
      </c>
      <c r="D375" s="9" t="str">
        <f t="shared" si="17"/>
        <v>女</v>
      </c>
      <c r="E375" s="10"/>
    </row>
    <row r="376" spans="1:5" ht="30" customHeight="1">
      <c r="A376" s="9">
        <v>374</v>
      </c>
      <c r="B376" s="9" t="str">
        <f>"656220240611094517153957"</f>
        <v>656220240611094517153957</v>
      </c>
      <c r="C376" s="9" t="str">
        <f>"陈秋萍"</f>
        <v>陈秋萍</v>
      </c>
      <c r="D376" s="9" t="str">
        <f t="shared" si="17"/>
        <v>女</v>
      </c>
      <c r="E376" s="10"/>
    </row>
    <row r="377" spans="1:5" ht="30" customHeight="1">
      <c r="A377" s="9">
        <v>375</v>
      </c>
      <c r="B377" s="9" t="str">
        <f>"656220240611232150157248"</f>
        <v>656220240611232150157248</v>
      </c>
      <c r="C377" s="9" t="str">
        <f>"顾晓芸"</f>
        <v>顾晓芸</v>
      </c>
      <c r="D377" s="9" t="str">
        <f t="shared" si="17"/>
        <v>女</v>
      </c>
      <c r="E377" s="10"/>
    </row>
    <row r="378" spans="1:5" ht="30" customHeight="1">
      <c r="A378" s="9">
        <v>376</v>
      </c>
      <c r="B378" s="9" t="str">
        <f>"656220240611174214156237"</f>
        <v>656220240611174214156237</v>
      </c>
      <c r="C378" s="9" t="str">
        <f>"符尾女"</f>
        <v>符尾女</v>
      </c>
      <c r="D378" s="9" t="str">
        <f t="shared" si="17"/>
        <v>女</v>
      </c>
      <c r="E378" s="10"/>
    </row>
    <row r="379" spans="1:5" ht="30" customHeight="1">
      <c r="A379" s="9">
        <v>377</v>
      </c>
      <c r="B379" s="9" t="str">
        <f>"656220240612164023159259"</f>
        <v>656220240612164023159259</v>
      </c>
      <c r="C379" s="9" t="str">
        <f>"陈梅莉"</f>
        <v>陈梅莉</v>
      </c>
      <c r="D379" s="9" t="str">
        <f t="shared" si="17"/>
        <v>女</v>
      </c>
      <c r="E379" s="10"/>
    </row>
    <row r="380" spans="1:5" ht="30" customHeight="1">
      <c r="A380" s="9">
        <v>378</v>
      </c>
      <c r="B380" s="9" t="str">
        <f>"656220240613101839160104"</f>
        <v>656220240613101839160104</v>
      </c>
      <c r="C380" s="9" t="str">
        <f>"陈元冲"</f>
        <v>陈元冲</v>
      </c>
      <c r="D380" s="9" t="str">
        <f>"男"</f>
        <v>男</v>
      </c>
      <c r="E380" s="10"/>
    </row>
    <row r="381" spans="1:5" ht="30" customHeight="1">
      <c r="A381" s="9">
        <v>379</v>
      </c>
      <c r="B381" s="9" t="str">
        <f>"656220240613102702160122"</f>
        <v>656220240613102702160122</v>
      </c>
      <c r="C381" s="9" t="str">
        <f>"黄雪琴"</f>
        <v>黄雪琴</v>
      </c>
      <c r="D381" s="9" t="str">
        <f>"女"</f>
        <v>女</v>
      </c>
      <c r="E381" s="10"/>
    </row>
    <row r="382" spans="1:5" ht="30" customHeight="1">
      <c r="A382" s="9">
        <v>380</v>
      </c>
      <c r="B382" s="9" t="str">
        <f>"656220240613105036160176"</f>
        <v>656220240613105036160176</v>
      </c>
      <c r="C382" s="9" t="str">
        <f>"李婷"</f>
        <v>李婷</v>
      </c>
      <c r="D382" s="9" t="str">
        <f>"女"</f>
        <v>女</v>
      </c>
      <c r="E382" s="10"/>
    </row>
    <row r="383" spans="1:5" ht="30" customHeight="1">
      <c r="A383" s="9">
        <v>381</v>
      </c>
      <c r="B383" s="9" t="str">
        <f>"656220240614160007161145"</f>
        <v>656220240614160007161145</v>
      </c>
      <c r="C383" s="9" t="str">
        <f>"黎宏厚"</f>
        <v>黎宏厚</v>
      </c>
      <c r="D383" s="9" t="str">
        <f>"男"</f>
        <v>男</v>
      </c>
      <c r="E383" s="10"/>
    </row>
    <row r="384" spans="1:5" ht="30" customHeight="1">
      <c r="A384" s="9">
        <v>382</v>
      </c>
      <c r="B384" s="9" t="str">
        <f>"656220240614193939161239"</f>
        <v>656220240614193939161239</v>
      </c>
      <c r="C384" s="9" t="str">
        <f>"符创雀"</f>
        <v>符创雀</v>
      </c>
      <c r="D384" s="9" t="str">
        <f aca="true" t="shared" si="18" ref="D384:D391">"女"</f>
        <v>女</v>
      </c>
      <c r="E384" s="10"/>
    </row>
    <row r="385" spans="1:5" ht="30" customHeight="1">
      <c r="A385" s="9">
        <v>383</v>
      </c>
      <c r="B385" s="9" t="str">
        <f>"656220240614212722161289"</f>
        <v>656220240614212722161289</v>
      </c>
      <c r="C385" s="9" t="str">
        <f>"陈小玲"</f>
        <v>陈小玲</v>
      </c>
      <c r="D385" s="9" t="str">
        <f t="shared" si="18"/>
        <v>女</v>
      </c>
      <c r="E385" s="10"/>
    </row>
    <row r="386" spans="1:5" ht="30" customHeight="1">
      <c r="A386" s="9">
        <v>384</v>
      </c>
      <c r="B386" s="9" t="str">
        <f>"656220240613233242160860"</f>
        <v>656220240613233242160860</v>
      </c>
      <c r="C386" s="9" t="str">
        <f>"黄旭阳"</f>
        <v>黄旭阳</v>
      </c>
      <c r="D386" s="9" t="str">
        <f t="shared" si="18"/>
        <v>女</v>
      </c>
      <c r="E386" s="10"/>
    </row>
    <row r="387" spans="1:5" ht="30" customHeight="1">
      <c r="A387" s="9">
        <v>385</v>
      </c>
      <c r="B387" s="9" t="str">
        <f>"656220240616144858161748"</f>
        <v>656220240616144858161748</v>
      </c>
      <c r="C387" s="9" t="str">
        <f>"梁嘉金"</f>
        <v>梁嘉金</v>
      </c>
      <c r="D387" s="9" t="str">
        <f t="shared" si="18"/>
        <v>女</v>
      </c>
      <c r="E387" s="10"/>
    </row>
    <row r="388" spans="1:5" ht="30" customHeight="1">
      <c r="A388" s="9">
        <v>386</v>
      </c>
      <c r="B388" s="9" t="str">
        <f>"656220240616193420161830"</f>
        <v>656220240616193420161830</v>
      </c>
      <c r="C388" s="9" t="str">
        <f>"陈荣婷"</f>
        <v>陈荣婷</v>
      </c>
      <c r="D388" s="9" t="str">
        <f t="shared" si="18"/>
        <v>女</v>
      </c>
      <c r="E388" s="10"/>
    </row>
    <row r="389" spans="1:5" ht="30" customHeight="1">
      <c r="A389" s="9">
        <v>387</v>
      </c>
      <c r="B389" s="9" t="str">
        <f>"656220240617010343161929"</f>
        <v>656220240617010343161929</v>
      </c>
      <c r="C389" s="9" t="str">
        <f>"杨晶"</f>
        <v>杨晶</v>
      </c>
      <c r="D389" s="9" t="str">
        <f t="shared" si="18"/>
        <v>女</v>
      </c>
      <c r="E389" s="10"/>
    </row>
    <row r="390" spans="1:5" ht="30" customHeight="1">
      <c r="A390" s="9">
        <v>388</v>
      </c>
      <c r="B390" s="9" t="str">
        <f>"656220240617005145161927"</f>
        <v>656220240617005145161927</v>
      </c>
      <c r="C390" s="9" t="str">
        <f>"蔡亲贝"</f>
        <v>蔡亲贝</v>
      </c>
      <c r="D390" s="9" t="str">
        <f t="shared" si="18"/>
        <v>女</v>
      </c>
      <c r="E390" s="10"/>
    </row>
    <row r="391" spans="1:5" ht="30" customHeight="1">
      <c r="A391" s="9">
        <v>389</v>
      </c>
      <c r="B391" s="9" t="str">
        <f>"656220240617100645162027"</f>
        <v>656220240617100645162027</v>
      </c>
      <c r="C391" s="9" t="str">
        <f>"黎世莹"</f>
        <v>黎世莹</v>
      </c>
      <c r="D391" s="9" t="str">
        <f t="shared" si="18"/>
        <v>女</v>
      </c>
      <c r="E391" s="10"/>
    </row>
    <row r="392" spans="1:5" ht="30" customHeight="1">
      <c r="A392" s="9">
        <v>390</v>
      </c>
      <c r="B392" s="9" t="str">
        <f>"656220240617170613162347"</f>
        <v>656220240617170613162347</v>
      </c>
      <c r="C392" s="9" t="str">
        <f>"刘永胜"</f>
        <v>刘永胜</v>
      </c>
      <c r="D392" s="9" t="str">
        <f>"男"</f>
        <v>男</v>
      </c>
      <c r="E392" s="10"/>
    </row>
    <row r="393" spans="1:5" ht="30" customHeight="1">
      <c r="A393" s="9">
        <v>391</v>
      </c>
      <c r="B393" s="9" t="str">
        <f>"656220240617173646162359"</f>
        <v>656220240617173646162359</v>
      </c>
      <c r="C393" s="9" t="str">
        <f>"庞广灵"</f>
        <v>庞广灵</v>
      </c>
      <c r="D393" s="9" t="str">
        <f aca="true" t="shared" si="19" ref="D393:D399">"女"</f>
        <v>女</v>
      </c>
      <c r="E393" s="10"/>
    </row>
    <row r="394" spans="1:5" ht="30" customHeight="1">
      <c r="A394" s="9">
        <v>392</v>
      </c>
      <c r="B394" s="9" t="str">
        <f>"656220240617205213162422"</f>
        <v>656220240617205213162422</v>
      </c>
      <c r="C394" s="9" t="str">
        <f>"张夏敏"</f>
        <v>张夏敏</v>
      </c>
      <c r="D394" s="9" t="str">
        <f t="shared" si="19"/>
        <v>女</v>
      </c>
      <c r="E394" s="10"/>
    </row>
    <row r="395" spans="1:5" ht="30" customHeight="1">
      <c r="A395" s="9">
        <v>393</v>
      </c>
      <c r="B395" s="9" t="str">
        <f>"656220240617212700162436"</f>
        <v>656220240617212700162436</v>
      </c>
      <c r="C395" s="9" t="str">
        <f>"黄纾怡"</f>
        <v>黄纾怡</v>
      </c>
      <c r="D395" s="9" t="str">
        <f t="shared" si="19"/>
        <v>女</v>
      </c>
      <c r="E395" s="10"/>
    </row>
    <row r="396" spans="1:5" ht="30" customHeight="1">
      <c r="A396" s="9">
        <v>394</v>
      </c>
      <c r="B396" s="9" t="str">
        <f>"656220240611091847153833"</f>
        <v>656220240611091847153833</v>
      </c>
      <c r="C396" s="9" t="str">
        <f>"王丹妮"</f>
        <v>王丹妮</v>
      </c>
      <c r="D396" s="9" t="str">
        <f t="shared" si="19"/>
        <v>女</v>
      </c>
      <c r="E396" s="10"/>
    </row>
    <row r="397" spans="1:5" ht="30" customHeight="1">
      <c r="A397" s="9">
        <v>395</v>
      </c>
      <c r="B397" s="9" t="str">
        <f>"656220240612093828157732"</f>
        <v>656220240612093828157732</v>
      </c>
      <c r="C397" s="9" t="str">
        <f>"杜明穗"</f>
        <v>杜明穗</v>
      </c>
      <c r="D397" s="9" t="str">
        <f t="shared" si="19"/>
        <v>女</v>
      </c>
      <c r="E397" s="10"/>
    </row>
    <row r="398" spans="1:5" ht="30" customHeight="1">
      <c r="A398" s="9">
        <v>396</v>
      </c>
      <c r="B398" s="9" t="str">
        <f>"656220240614132355161045"</f>
        <v>656220240614132355161045</v>
      </c>
      <c r="C398" s="9" t="str">
        <f>"林海宁"</f>
        <v>林海宁</v>
      </c>
      <c r="D398" s="9" t="str">
        <f t="shared" si="19"/>
        <v>女</v>
      </c>
      <c r="E398" s="10"/>
    </row>
    <row r="399" spans="1:5" ht="30" customHeight="1">
      <c r="A399" s="9">
        <v>397</v>
      </c>
      <c r="B399" s="9" t="str">
        <f>"656220240614175914161198"</f>
        <v>656220240614175914161198</v>
      </c>
      <c r="C399" s="9" t="str">
        <f>"蔡萱"</f>
        <v>蔡萱</v>
      </c>
      <c r="D399" s="9" t="str">
        <f t="shared" si="19"/>
        <v>女</v>
      </c>
      <c r="E399" s="10"/>
    </row>
    <row r="400" spans="1:5" ht="30" customHeight="1">
      <c r="A400" s="9">
        <v>398</v>
      </c>
      <c r="B400" s="9" t="str">
        <f>"656220240615154323161511"</f>
        <v>656220240615154323161511</v>
      </c>
      <c r="C400" s="9" t="str">
        <f>"王世钰"</f>
        <v>王世钰</v>
      </c>
      <c r="D400" s="9" t="str">
        <f>"男"</f>
        <v>男</v>
      </c>
      <c r="E400" s="10"/>
    </row>
    <row r="401" spans="1:5" ht="30" customHeight="1">
      <c r="A401" s="9">
        <v>399</v>
      </c>
      <c r="B401" s="9" t="str">
        <f>"656220240617012124161932"</f>
        <v>656220240617012124161932</v>
      </c>
      <c r="C401" s="9" t="str">
        <f>"李经云"</f>
        <v>李经云</v>
      </c>
      <c r="D401" s="9" t="str">
        <f>"女"</f>
        <v>女</v>
      </c>
      <c r="E401" s="10"/>
    </row>
    <row r="402" spans="1:5" ht="30" customHeight="1">
      <c r="A402" s="9">
        <v>400</v>
      </c>
      <c r="B402" s="9" t="str">
        <f>"656220240618014608162536"</f>
        <v>656220240618014608162536</v>
      </c>
      <c r="C402" s="9" t="str">
        <f>"符乃娟"</f>
        <v>符乃娟</v>
      </c>
      <c r="D402" s="9" t="str">
        <f>"女"</f>
        <v>女</v>
      </c>
      <c r="E402" s="10"/>
    </row>
    <row r="403" spans="1:5" ht="30" customHeight="1">
      <c r="A403" s="9">
        <v>401</v>
      </c>
      <c r="B403" s="9" t="str">
        <f>"656220240611102155154118"</f>
        <v>656220240611102155154118</v>
      </c>
      <c r="C403" s="9" t="str">
        <f>"吉红玲"</f>
        <v>吉红玲</v>
      </c>
      <c r="D403" s="9" t="str">
        <f>"女"</f>
        <v>女</v>
      </c>
      <c r="E403" s="10"/>
    </row>
    <row r="404" spans="1:5" ht="30" customHeight="1">
      <c r="A404" s="9">
        <v>402</v>
      </c>
      <c r="B404" s="9" t="str">
        <f>"656220240611095912154026"</f>
        <v>656220240611095912154026</v>
      </c>
      <c r="C404" s="9" t="str">
        <f>"蔡丹"</f>
        <v>蔡丹</v>
      </c>
      <c r="D404" s="9" t="str">
        <f>"女"</f>
        <v>女</v>
      </c>
      <c r="E404" s="10"/>
    </row>
    <row r="405" spans="1:5" ht="30" customHeight="1">
      <c r="A405" s="9">
        <v>403</v>
      </c>
      <c r="B405" s="9" t="str">
        <f>"656220240611115643154591"</f>
        <v>656220240611115643154591</v>
      </c>
      <c r="C405" s="9" t="str">
        <f>"黎惠娴"</f>
        <v>黎惠娴</v>
      </c>
      <c r="D405" s="9" t="str">
        <f>"女"</f>
        <v>女</v>
      </c>
      <c r="E405" s="10"/>
    </row>
    <row r="406" spans="1:5" ht="30" customHeight="1">
      <c r="A406" s="9">
        <v>404</v>
      </c>
      <c r="B406" s="9" t="str">
        <f>"656220240611131328154856"</f>
        <v>656220240611131328154856</v>
      </c>
      <c r="C406" s="9" t="str">
        <f>"王剑"</f>
        <v>王剑</v>
      </c>
      <c r="D406" s="9" t="str">
        <f>"男"</f>
        <v>男</v>
      </c>
      <c r="E406" s="10"/>
    </row>
    <row r="407" spans="1:5" ht="30" customHeight="1">
      <c r="A407" s="9">
        <v>405</v>
      </c>
      <c r="B407" s="9" t="str">
        <f>"656220240611094631153968"</f>
        <v>656220240611094631153968</v>
      </c>
      <c r="C407" s="9" t="str">
        <f>"李彬"</f>
        <v>李彬</v>
      </c>
      <c r="D407" s="9" t="str">
        <f aca="true" t="shared" si="20" ref="D407:D412">"女"</f>
        <v>女</v>
      </c>
      <c r="E407" s="10"/>
    </row>
    <row r="408" spans="1:5" ht="30" customHeight="1">
      <c r="A408" s="9">
        <v>406</v>
      </c>
      <c r="B408" s="9" t="str">
        <f>"656220240611114040154515"</f>
        <v>656220240611114040154515</v>
      </c>
      <c r="C408" s="9" t="str">
        <f>"陈国芬"</f>
        <v>陈国芬</v>
      </c>
      <c r="D408" s="9" t="str">
        <f t="shared" si="20"/>
        <v>女</v>
      </c>
      <c r="E408" s="10"/>
    </row>
    <row r="409" spans="1:5" ht="30" customHeight="1">
      <c r="A409" s="9">
        <v>407</v>
      </c>
      <c r="B409" s="9" t="str">
        <f>"656220240611165625156024"</f>
        <v>656220240611165625156024</v>
      </c>
      <c r="C409" s="9" t="str">
        <f>"林慧"</f>
        <v>林慧</v>
      </c>
      <c r="D409" s="9" t="str">
        <f t="shared" si="20"/>
        <v>女</v>
      </c>
      <c r="E409" s="10"/>
    </row>
    <row r="410" spans="1:5" ht="30" customHeight="1">
      <c r="A410" s="9">
        <v>408</v>
      </c>
      <c r="B410" s="9" t="str">
        <f>"656220240611092313153851"</f>
        <v>656220240611092313153851</v>
      </c>
      <c r="C410" s="9" t="str">
        <f>"陈丽帆"</f>
        <v>陈丽帆</v>
      </c>
      <c r="D410" s="9" t="str">
        <f t="shared" si="20"/>
        <v>女</v>
      </c>
      <c r="E410" s="10"/>
    </row>
    <row r="411" spans="1:5" ht="30" customHeight="1">
      <c r="A411" s="9">
        <v>409</v>
      </c>
      <c r="B411" s="9" t="str">
        <f>"656220240611191757156510"</f>
        <v>656220240611191757156510</v>
      </c>
      <c r="C411" s="9" t="str">
        <f>"黄月婷"</f>
        <v>黄月婷</v>
      </c>
      <c r="D411" s="9" t="str">
        <f t="shared" si="20"/>
        <v>女</v>
      </c>
      <c r="E411" s="10"/>
    </row>
    <row r="412" spans="1:5" ht="30" customHeight="1">
      <c r="A412" s="9">
        <v>410</v>
      </c>
      <c r="B412" s="9" t="str">
        <f>"656220240612072545157510"</f>
        <v>656220240612072545157510</v>
      </c>
      <c r="C412" s="9" t="str">
        <f>"符慧倩"</f>
        <v>符慧倩</v>
      </c>
      <c r="D412" s="9" t="str">
        <f t="shared" si="20"/>
        <v>女</v>
      </c>
      <c r="E412" s="10"/>
    </row>
    <row r="413" spans="1:5" ht="30" customHeight="1">
      <c r="A413" s="9">
        <v>411</v>
      </c>
      <c r="B413" s="9" t="str">
        <f>"656220240612092303157682"</f>
        <v>656220240612092303157682</v>
      </c>
      <c r="C413" s="9" t="str">
        <f>"王昌海"</f>
        <v>王昌海</v>
      </c>
      <c r="D413" s="9" t="str">
        <f>"男"</f>
        <v>男</v>
      </c>
      <c r="E413" s="10"/>
    </row>
    <row r="414" spans="1:5" ht="30" customHeight="1">
      <c r="A414" s="9">
        <v>412</v>
      </c>
      <c r="B414" s="9" t="str">
        <f>"656220240611125440154808"</f>
        <v>656220240611125440154808</v>
      </c>
      <c r="C414" s="9" t="str">
        <f>"何文龙"</f>
        <v>何文龙</v>
      </c>
      <c r="D414" s="9" t="str">
        <f>"男"</f>
        <v>男</v>
      </c>
      <c r="E414" s="10"/>
    </row>
    <row r="415" spans="1:5" ht="30" customHeight="1">
      <c r="A415" s="9">
        <v>413</v>
      </c>
      <c r="B415" s="9" t="str">
        <f>"656220240612152805158916"</f>
        <v>656220240612152805158916</v>
      </c>
      <c r="C415" s="9" t="str">
        <f>"唐艳阳"</f>
        <v>唐艳阳</v>
      </c>
      <c r="D415" s="9" t="str">
        <f>"女"</f>
        <v>女</v>
      </c>
      <c r="E415" s="10"/>
    </row>
    <row r="416" spans="1:5" ht="30" customHeight="1">
      <c r="A416" s="9">
        <v>414</v>
      </c>
      <c r="B416" s="9" t="str">
        <f>"656220240612160042159072"</f>
        <v>656220240612160042159072</v>
      </c>
      <c r="C416" s="9" t="str">
        <f>"王瑾"</f>
        <v>王瑾</v>
      </c>
      <c r="D416" s="9" t="str">
        <f>"女"</f>
        <v>女</v>
      </c>
      <c r="E416" s="10"/>
    </row>
    <row r="417" spans="1:5" ht="30" customHeight="1">
      <c r="A417" s="9">
        <v>415</v>
      </c>
      <c r="B417" s="9" t="str">
        <f>"656220240611160204155671"</f>
        <v>656220240611160204155671</v>
      </c>
      <c r="C417" s="9" t="str">
        <f>"符敦"</f>
        <v>符敦</v>
      </c>
      <c r="D417" s="9" t="str">
        <f>"男"</f>
        <v>男</v>
      </c>
      <c r="E417" s="10"/>
    </row>
    <row r="418" spans="1:5" ht="30" customHeight="1">
      <c r="A418" s="9">
        <v>416</v>
      </c>
      <c r="B418" s="9" t="str">
        <f>"656220240612162505159189"</f>
        <v>656220240612162505159189</v>
      </c>
      <c r="C418" s="9" t="str">
        <f>"李瑶"</f>
        <v>李瑶</v>
      </c>
      <c r="D418" s="9" t="str">
        <f>"女"</f>
        <v>女</v>
      </c>
      <c r="E418" s="10"/>
    </row>
    <row r="419" spans="1:5" ht="30" customHeight="1">
      <c r="A419" s="9">
        <v>417</v>
      </c>
      <c r="B419" s="9" t="str">
        <f>"656220240612163207159220"</f>
        <v>656220240612163207159220</v>
      </c>
      <c r="C419" s="9" t="str">
        <f>"黄青平"</f>
        <v>黄青平</v>
      </c>
      <c r="D419" s="9" t="str">
        <f>"男"</f>
        <v>男</v>
      </c>
      <c r="E419" s="10"/>
    </row>
    <row r="420" spans="1:5" ht="30" customHeight="1">
      <c r="A420" s="9">
        <v>418</v>
      </c>
      <c r="B420" s="9" t="str">
        <f>"656220240613112657160230"</f>
        <v>656220240613112657160230</v>
      </c>
      <c r="C420" s="9" t="str">
        <f>"潘孝柳"</f>
        <v>潘孝柳</v>
      </c>
      <c r="D420" s="9" t="str">
        <f>"女"</f>
        <v>女</v>
      </c>
      <c r="E420" s="10"/>
    </row>
    <row r="421" spans="1:5" ht="30" customHeight="1">
      <c r="A421" s="9">
        <v>419</v>
      </c>
      <c r="B421" s="9" t="str">
        <f>"656220240613113909160243"</f>
        <v>656220240613113909160243</v>
      </c>
      <c r="C421" s="9" t="str">
        <f>"陈名丽"</f>
        <v>陈名丽</v>
      </c>
      <c r="D421" s="9" t="str">
        <f>"女"</f>
        <v>女</v>
      </c>
      <c r="E421" s="10"/>
    </row>
    <row r="422" spans="1:5" ht="30" customHeight="1">
      <c r="A422" s="9">
        <v>420</v>
      </c>
      <c r="B422" s="9" t="str">
        <f>"656220240611105717154314"</f>
        <v>656220240611105717154314</v>
      </c>
      <c r="C422" s="9" t="str">
        <f>"邓蓉"</f>
        <v>邓蓉</v>
      </c>
      <c r="D422" s="9" t="str">
        <f>"女"</f>
        <v>女</v>
      </c>
      <c r="E422" s="10"/>
    </row>
    <row r="423" spans="1:5" ht="30" customHeight="1">
      <c r="A423" s="9">
        <v>421</v>
      </c>
      <c r="B423" s="9" t="str">
        <f>"656220240613200119160746"</f>
        <v>656220240613200119160746</v>
      </c>
      <c r="C423" s="9" t="str">
        <f>"谢小琴"</f>
        <v>谢小琴</v>
      </c>
      <c r="D423" s="9" t="str">
        <f>"女"</f>
        <v>女</v>
      </c>
      <c r="E423" s="10"/>
    </row>
    <row r="424" spans="1:5" ht="30" customHeight="1">
      <c r="A424" s="9">
        <v>422</v>
      </c>
      <c r="B424" s="9" t="str">
        <f>"656220240613182212160659"</f>
        <v>656220240613182212160659</v>
      </c>
      <c r="C424" s="9" t="str">
        <f>"陈永顺"</f>
        <v>陈永顺</v>
      </c>
      <c r="D424" s="9" t="str">
        <f>"男"</f>
        <v>男</v>
      </c>
      <c r="E424" s="10"/>
    </row>
    <row r="425" spans="1:5" ht="30" customHeight="1">
      <c r="A425" s="9">
        <v>423</v>
      </c>
      <c r="B425" s="9" t="str">
        <f>"656220240613160827160489"</f>
        <v>656220240613160827160489</v>
      </c>
      <c r="C425" s="9" t="str">
        <f>"陈兴梁"</f>
        <v>陈兴梁</v>
      </c>
      <c r="D425" s="9" t="str">
        <f>"男"</f>
        <v>男</v>
      </c>
      <c r="E425" s="10"/>
    </row>
    <row r="426" spans="1:5" ht="30" customHeight="1">
      <c r="A426" s="9">
        <v>424</v>
      </c>
      <c r="B426" s="9" t="str">
        <f>"656220240611121921154674"</f>
        <v>656220240611121921154674</v>
      </c>
      <c r="C426" s="9" t="str">
        <f>"陈艳"</f>
        <v>陈艳</v>
      </c>
      <c r="D426" s="9" t="str">
        <f aca="true" t="shared" si="21" ref="D426:D443">"女"</f>
        <v>女</v>
      </c>
      <c r="E426" s="10"/>
    </row>
    <row r="427" spans="1:5" ht="30" customHeight="1">
      <c r="A427" s="9">
        <v>425</v>
      </c>
      <c r="B427" s="9" t="str">
        <f>"656220240613091608159971"</f>
        <v>656220240613091608159971</v>
      </c>
      <c r="C427" s="9" t="str">
        <f>"吴婷"</f>
        <v>吴婷</v>
      </c>
      <c r="D427" s="9" t="str">
        <f t="shared" si="21"/>
        <v>女</v>
      </c>
      <c r="E427" s="10"/>
    </row>
    <row r="428" spans="1:5" ht="30" customHeight="1">
      <c r="A428" s="9">
        <v>426</v>
      </c>
      <c r="B428" s="9" t="str">
        <f>"656220240614143857161084"</f>
        <v>656220240614143857161084</v>
      </c>
      <c r="C428" s="9" t="str">
        <f>"郑金"</f>
        <v>郑金</v>
      </c>
      <c r="D428" s="9" t="str">
        <f t="shared" si="21"/>
        <v>女</v>
      </c>
      <c r="E428" s="10"/>
    </row>
    <row r="429" spans="1:5" ht="30" customHeight="1">
      <c r="A429" s="9">
        <v>427</v>
      </c>
      <c r="B429" s="9" t="str">
        <f>"656220240613103324160143"</f>
        <v>656220240613103324160143</v>
      </c>
      <c r="C429" s="9" t="str">
        <f>"韩少婉"</f>
        <v>韩少婉</v>
      </c>
      <c r="D429" s="9" t="str">
        <f t="shared" si="21"/>
        <v>女</v>
      </c>
      <c r="E429" s="10"/>
    </row>
    <row r="430" spans="1:5" ht="30" customHeight="1">
      <c r="A430" s="9">
        <v>428</v>
      </c>
      <c r="B430" s="9" t="str">
        <f>"656220240613100020160068"</f>
        <v>656220240613100020160068</v>
      </c>
      <c r="C430" s="9" t="str">
        <f>"王贝莹"</f>
        <v>王贝莹</v>
      </c>
      <c r="D430" s="9" t="str">
        <f t="shared" si="21"/>
        <v>女</v>
      </c>
      <c r="E430" s="10"/>
    </row>
    <row r="431" spans="1:5" ht="30" customHeight="1">
      <c r="A431" s="9">
        <v>429</v>
      </c>
      <c r="B431" s="9" t="str">
        <f>"656220240611214504156930"</f>
        <v>656220240611214504156930</v>
      </c>
      <c r="C431" s="9" t="str">
        <f>"陈三妹"</f>
        <v>陈三妹</v>
      </c>
      <c r="D431" s="9" t="str">
        <f t="shared" si="21"/>
        <v>女</v>
      </c>
      <c r="E431" s="10"/>
    </row>
    <row r="432" spans="1:5" ht="30" customHeight="1">
      <c r="A432" s="9">
        <v>430</v>
      </c>
      <c r="B432" s="9" t="str">
        <f>"656220240614021041160882"</f>
        <v>656220240614021041160882</v>
      </c>
      <c r="C432" s="9" t="str">
        <f>"林蔡灵"</f>
        <v>林蔡灵</v>
      </c>
      <c r="D432" s="9" t="str">
        <f t="shared" si="21"/>
        <v>女</v>
      </c>
      <c r="E432" s="10"/>
    </row>
    <row r="433" spans="1:5" ht="30" customHeight="1">
      <c r="A433" s="9">
        <v>431</v>
      </c>
      <c r="B433" s="9" t="str">
        <f>"656220240617073915161946"</f>
        <v>656220240617073915161946</v>
      </c>
      <c r="C433" s="9" t="str">
        <f>"李小艳"</f>
        <v>李小艳</v>
      </c>
      <c r="D433" s="9" t="str">
        <f t="shared" si="21"/>
        <v>女</v>
      </c>
      <c r="E433" s="10"/>
    </row>
    <row r="434" spans="1:5" ht="30" customHeight="1">
      <c r="A434" s="9">
        <v>432</v>
      </c>
      <c r="B434" s="9" t="str">
        <f>"656220240615094558161399"</f>
        <v>656220240615094558161399</v>
      </c>
      <c r="C434" s="9" t="str">
        <f>"冯翠香"</f>
        <v>冯翠香</v>
      </c>
      <c r="D434" s="9" t="str">
        <f t="shared" si="21"/>
        <v>女</v>
      </c>
      <c r="E434" s="10"/>
    </row>
    <row r="435" spans="1:5" ht="30" customHeight="1">
      <c r="A435" s="9">
        <v>433</v>
      </c>
      <c r="B435" s="9" t="str">
        <f>"656220240617124938162154"</f>
        <v>656220240617124938162154</v>
      </c>
      <c r="C435" s="9" t="str">
        <f>"林燕琼"</f>
        <v>林燕琼</v>
      </c>
      <c r="D435" s="9" t="str">
        <f t="shared" si="21"/>
        <v>女</v>
      </c>
      <c r="E435" s="10"/>
    </row>
    <row r="436" spans="1:5" ht="30" customHeight="1">
      <c r="A436" s="9">
        <v>434</v>
      </c>
      <c r="B436" s="9" t="str">
        <f>"656220240613154618160454"</f>
        <v>656220240613154618160454</v>
      </c>
      <c r="C436" s="9" t="str">
        <f>"王惠子"</f>
        <v>王惠子</v>
      </c>
      <c r="D436" s="9" t="str">
        <f t="shared" si="21"/>
        <v>女</v>
      </c>
      <c r="E436" s="10"/>
    </row>
    <row r="437" spans="1:5" ht="30" customHeight="1">
      <c r="A437" s="9">
        <v>435</v>
      </c>
      <c r="B437" s="9" t="str">
        <f>"656220240617202329162414"</f>
        <v>656220240617202329162414</v>
      </c>
      <c r="C437" s="9" t="str">
        <f>"周美宁"</f>
        <v>周美宁</v>
      </c>
      <c r="D437" s="9" t="str">
        <f t="shared" si="21"/>
        <v>女</v>
      </c>
      <c r="E437" s="10"/>
    </row>
    <row r="438" spans="1:5" ht="30" customHeight="1">
      <c r="A438" s="9">
        <v>436</v>
      </c>
      <c r="B438" s="9" t="str">
        <f>"656220240617184504162385"</f>
        <v>656220240617184504162385</v>
      </c>
      <c r="C438" s="9" t="str">
        <f>"陈俊蓉"</f>
        <v>陈俊蓉</v>
      </c>
      <c r="D438" s="9" t="str">
        <f t="shared" si="21"/>
        <v>女</v>
      </c>
      <c r="E438" s="10"/>
    </row>
    <row r="439" spans="1:5" ht="30" customHeight="1">
      <c r="A439" s="9">
        <v>437</v>
      </c>
      <c r="B439" s="9" t="str">
        <f>"656220240617155359162292"</f>
        <v>656220240617155359162292</v>
      </c>
      <c r="C439" s="9" t="str">
        <f>"李婷丽"</f>
        <v>李婷丽</v>
      </c>
      <c r="D439" s="9" t="str">
        <f t="shared" si="21"/>
        <v>女</v>
      </c>
      <c r="E439" s="10"/>
    </row>
    <row r="440" spans="1:5" ht="30" customHeight="1">
      <c r="A440" s="9">
        <v>438</v>
      </c>
      <c r="B440" s="9" t="str">
        <f>"656220240618012952162534"</f>
        <v>656220240618012952162534</v>
      </c>
      <c r="C440" s="9" t="str">
        <f>"林小丽"</f>
        <v>林小丽</v>
      </c>
      <c r="D440" s="9" t="str">
        <f t="shared" si="21"/>
        <v>女</v>
      </c>
      <c r="E440" s="10"/>
    </row>
    <row r="441" spans="1:5" ht="30" customHeight="1">
      <c r="A441" s="9">
        <v>439</v>
      </c>
      <c r="B441" s="9" t="str">
        <f>"656220240618093457162604"</f>
        <v>656220240618093457162604</v>
      </c>
      <c r="C441" s="9" t="str">
        <f>"王凤玲"</f>
        <v>王凤玲</v>
      </c>
      <c r="D441" s="9" t="str">
        <f t="shared" si="21"/>
        <v>女</v>
      </c>
      <c r="E441" s="10"/>
    </row>
    <row r="442" spans="1:5" ht="30" customHeight="1">
      <c r="A442" s="9">
        <v>440</v>
      </c>
      <c r="B442" s="9" t="str">
        <f>"656220240613205023160782"</f>
        <v>656220240613205023160782</v>
      </c>
      <c r="C442" s="9" t="str">
        <f>"吴春萍"</f>
        <v>吴春萍</v>
      </c>
      <c r="D442" s="9" t="str">
        <f t="shared" si="21"/>
        <v>女</v>
      </c>
      <c r="E442" s="10"/>
    </row>
    <row r="443" spans="1:5" ht="30" customHeight="1">
      <c r="A443" s="9">
        <v>441</v>
      </c>
      <c r="B443" s="9" t="str">
        <f>"656220240612155028159019"</f>
        <v>656220240612155028159019</v>
      </c>
      <c r="C443" s="9" t="str">
        <f>"陈泰珍"</f>
        <v>陈泰珍</v>
      </c>
      <c r="D443" s="9" t="str">
        <f t="shared" si="21"/>
        <v>女</v>
      </c>
      <c r="E443" s="10"/>
    </row>
    <row r="444" spans="1:5" ht="30" customHeight="1">
      <c r="A444" s="9">
        <v>442</v>
      </c>
      <c r="B444" s="9" t="str">
        <f>"656220240611091346153809"</f>
        <v>656220240611091346153809</v>
      </c>
      <c r="C444" s="9" t="str">
        <f>"李世辰"</f>
        <v>李世辰</v>
      </c>
      <c r="D444" s="9" t="str">
        <f>"男"</f>
        <v>男</v>
      </c>
      <c r="E444" s="10"/>
    </row>
    <row r="445" spans="1:5" ht="30" customHeight="1">
      <c r="A445" s="9">
        <v>443</v>
      </c>
      <c r="B445" s="9" t="str">
        <f>"656220240611130843154843"</f>
        <v>656220240611130843154843</v>
      </c>
      <c r="C445" s="9" t="str">
        <f>"许立倩"</f>
        <v>许立倩</v>
      </c>
      <c r="D445" s="9" t="str">
        <f aca="true" t="shared" si="22" ref="D445:D491">"女"</f>
        <v>女</v>
      </c>
      <c r="E445" s="10"/>
    </row>
    <row r="446" spans="1:5" ht="30" customHeight="1">
      <c r="A446" s="9">
        <v>444</v>
      </c>
      <c r="B446" s="9" t="str">
        <f>"656220240611181521156325"</f>
        <v>656220240611181521156325</v>
      </c>
      <c r="C446" s="9" t="str">
        <f>"熊秋红"</f>
        <v>熊秋红</v>
      </c>
      <c r="D446" s="9" t="str">
        <f t="shared" si="22"/>
        <v>女</v>
      </c>
      <c r="E446" s="10"/>
    </row>
    <row r="447" spans="1:5" ht="30" customHeight="1">
      <c r="A447" s="9">
        <v>445</v>
      </c>
      <c r="B447" s="9" t="str">
        <f>"656220240611211332156829"</f>
        <v>656220240611211332156829</v>
      </c>
      <c r="C447" s="9" t="str">
        <f>"龙虹晓"</f>
        <v>龙虹晓</v>
      </c>
      <c r="D447" s="9" t="str">
        <f t="shared" si="22"/>
        <v>女</v>
      </c>
      <c r="E447" s="10"/>
    </row>
    <row r="448" spans="1:5" ht="30" customHeight="1">
      <c r="A448" s="9">
        <v>446</v>
      </c>
      <c r="B448" s="9" t="str">
        <f>"656220240611234038157301"</f>
        <v>656220240611234038157301</v>
      </c>
      <c r="C448" s="9" t="str">
        <f>"戴丽"</f>
        <v>戴丽</v>
      </c>
      <c r="D448" s="9" t="str">
        <f t="shared" si="22"/>
        <v>女</v>
      </c>
      <c r="E448" s="10"/>
    </row>
    <row r="449" spans="1:5" ht="30" customHeight="1">
      <c r="A449" s="9">
        <v>447</v>
      </c>
      <c r="B449" s="9" t="str">
        <f>"656220240612002133157373"</f>
        <v>656220240612002133157373</v>
      </c>
      <c r="C449" s="9" t="str">
        <f>"林师"</f>
        <v>林师</v>
      </c>
      <c r="D449" s="9" t="str">
        <f t="shared" si="22"/>
        <v>女</v>
      </c>
      <c r="E449" s="10"/>
    </row>
    <row r="450" spans="1:5" ht="30" customHeight="1">
      <c r="A450" s="9">
        <v>448</v>
      </c>
      <c r="B450" s="9" t="str">
        <f>"656220240611120448154625"</f>
        <v>656220240611120448154625</v>
      </c>
      <c r="C450" s="9" t="str">
        <f>"陈娜"</f>
        <v>陈娜</v>
      </c>
      <c r="D450" s="9" t="str">
        <f t="shared" si="22"/>
        <v>女</v>
      </c>
      <c r="E450" s="10"/>
    </row>
    <row r="451" spans="1:5" ht="30" customHeight="1">
      <c r="A451" s="9">
        <v>449</v>
      </c>
      <c r="B451" s="9" t="str">
        <f>"656220240612163342159229"</f>
        <v>656220240612163342159229</v>
      </c>
      <c r="C451" s="9" t="str">
        <f>"符才妮"</f>
        <v>符才妮</v>
      </c>
      <c r="D451" s="9" t="str">
        <f t="shared" si="22"/>
        <v>女</v>
      </c>
      <c r="E451" s="10"/>
    </row>
    <row r="452" spans="1:5" ht="30" customHeight="1">
      <c r="A452" s="9">
        <v>450</v>
      </c>
      <c r="B452" s="9" t="str">
        <f>"656220240611131514154869"</f>
        <v>656220240611131514154869</v>
      </c>
      <c r="C452" s="9" t="str">
        <f>"黎炳彤"</f>
        <v>黎炳彤</v>
      </c>
      <c r="D452" s="9" t="str">
        <f t="shared" si="22"/>
        <v>女</v>
      </c>
      <c r="E452" s="10"/>
    </row>
    <row r="453" spans="1:5" ht="30" customHeight="1">
      <c r="A453" s="9">
        <v>451</v>
      </c>
      <c r="B453" s="9" t="str">
        <f>"656220240612160746159104"</f>
        <v>656220240612160746159104</v>
      </c>
      <c r="C453" s="9" t="str">
        <f>"杨文娟"</f>
        <v>杨文娟</v>
      </c>
      <c r="D453" s="9" t="str">
        <f t="shared" si="22"/>
        <v>女</v>
      </c>
      <c r="E453" s="10"/>
    </row>
    <row r="454" spans="1:5" ht="30" customHeight="1">
      <c r="A454" s="9">
        <v>452</v>
      </c>
      <c r="B454" s="9" t="str">
        <f>"656220240613091805159975"</f>
        <v>656220240613091805159975</v>
      </c>
      <c r="C454" s="9" t="str">
        <f>"吴祥司"</f>
        <v>吴祥司</v>
      </c>
      <c r="D454" s="9" t="str">
        <f t="shared" si="22"/>
        <v>女</v>
      </c>
      <c r="E454" s="10"/>
    </row>
    <row r="455" spans="1:5" ht="30" customHeight="1">
      <c r="A455" s="9">
        <v>453</v>
      </c>
      <c r="B455" s="9" t="str">
        <f>"656220240613140909160359"</f>
        <v>656220240613140909160359</v>
      </c>
      <c r="C455" s="9" t="str">
        <f>"王科"</f>
        <v>王科</v>
      </c>
      <c r="D455" s="9" t="str">
        <f t="shared" si="22"/>
        <v>女</v>
      </c>
      <c r="E455" s="10"/>
    </row>
    <row r="456" spans="1:5" ht="30" customHeight="1">
      <c r="A456" s="9">
        <v>454</v>
      </c>
      <c r="B456" s="9" t="str">
        <f>"656220240613164132160536"</f>
        <v>656220240613164132160536</v>
      </c>
      <c r="C456" s="9" t="str">
        <f>"郑婷"</f>
        <v>郑婷</v>
      </c>
      <c r="D456" s="9" t="str">
        <f t="shared" si="22"/>
        <v>女</v>
      </c>
      <c r="E456" s="10"/>
    </row>
    <row r="457" spans="1:5" ht="30" customHeight="1">
      <c r="A457" s="9">
        <v>455</v>
      </c>
      <c r="B457" s="9" t="str">
        <f>"656220240613171142160584"</f>
        <v>656220240613171142160584</v>
      </c>
      <c r="C457" s="9" t="str">
        <f>"洪秋南"</f>
        <v>洪秋南</v>
      </c>
      <c r="D457" s="9" t="str">
        <f t="shared" si="22"/>
        <v>女</v>
      </c>
      <c r="E457" s="10"/>
    </row>
    <row r="458" spans="1:5" ht="30" customHeight="1">
      <c r="A458" s="9">
        <v>456</v>
      </c>
      <c r="B458" s="9" t="str">
        <f>"656220240613201243160753"</f>
        <v>656220240613201243160753</v>
      </c>
      <c r="C458" s="9" t="str">
        <f>"陈婆春"</f>
        <v>陈婆春</v>
      </c>
      <c r="D458" s="9" t="str">
        <f t="shared" si="22"/>
        <v>女</v>
      </c>
      <c r="E458" s="10"/>
    </row>
    <row r="459" spans="1:5" ht="30" customHeight="1">
      <c r="A459" s="9">
        <v>457</v>
      </c>
      <c r="B459" s="9" t="str">
        <f>"656220240614185240161219"</f>
        <v>656220240614185240161219</v>
      </c>
      <c r="C459" s="9" t="str">
        <f>"徐丽丽"</f>
        <v>徐丽丽</v>
      </c>
      <c r="D459" s="9" t="str">
        <f t="shared" si="22"/>
        <v>女</v>
      </c>
      <c r="E459" s="10"/>
    </row>
    <row r="460" spans="1:5" ht="30" customHeight="1">
      <c r="A460" s="9">
        <v>458</v>
      </c>
      <c r="B460" s="9" t="str">
        <f>"656220240614160154161147"</f>
        <v>656220240614160154161147</v>
      </c>
      <c r="C460" s="9" t="str">
        <f>"张睿"</f>
        <v>张睿</v>
      </c>
      <c r="D460" s="9" t="str">
        <f t="shared" si="22"/>
        <v>女</v>
      </c>
      <c r="E460" s="10"/>
    </row>
    <row r="461" spans="1:5" ht="30" customHeight="1">
      <c r="A461" s="9">
        <v>459</v>
      </c>
      <c r="B461" s="9" t="str">
        <f>"656220240614223652161326"</f>
        <v>656220240614223652161326</v>
      </c>
      <c r="C461" s="9" t="str">
        <f>"张可莹"</f>
        <v>张可莹</v>
      </c>
      <c r="D461" s="9" t="str">
        <f t="shared" si="22"/>
        <v>女</v>
      </c>
      <c r="E461" s="10"/>
    </row>
    <row r="462" spans="1:5" ht="30" customHeight="1">
      <c r="A462" s="9">
        <v>460</v>
      </c>
      <c r="B462" s="9" t="str">
        <f>"656220240613222027160825"</f>
        <v>656220240613222027160825</v>
      </c>
      <c r="C462" s="9" t="str">
        <f>"杨平碗"</f>
        <v>杨平碗</v>
      </c>
      <c r="D462" s="9" t="str">
        <f t="shared" si="22"/>
        <v>女</v>
      </c>
      <c r="E462" s="10"/>
    </row>
    <row r="463" spans="1:5" ht="30" customHeight="1">
      <c r="A463" s="9">
        <v>461</v>
      </c>
      <c r="B463" s="9" t="str">
        <f>"656220240615174107161546"</f>
        <v>656220240615174107161546</v>
      </c>
      <c r="C463" s="9" t="str">
        <f>"陈瑜"</f>
        <v>陈瑜</v>
      </c>
      <c r="D463" s="9" t="str">
        <f t="shared" si="22"/>
        <v>女</v>
      </c>
      <c r="E463" s="10"/>
    </row>
    <row r="464" spans="1:5" ht="30" customHeight="1">
      <c r="A464" s="9">
        <v>462</v>
      </c>
      <c r="B464" s="9" t="str">
        <f>"656220240617005913161928"</f>
        <v>656220240617005913161928</v>
      </c>
      <c r="C464" s="9" t="str">
        <f>"杨伊凡"</f>
        <v>杨伊凡</v>
      </c>
      <c r="D464" s="9" t="str">
        <f t="shared" si="22"/>
        <v>女</v>
      </c>
      <c r="E464" s="10"/>
    </row>
    <row r="465" spans="1:5" ht="30" customHeight="1">
      <c r="A465" s="9">
        <v>463</v>
      </c>
      <c r="B465" s="9" t="str">
        <f>"656220240617094807162011"</f>
        <v>656220240617094807162011</v>
      </c>
      <c r="C465" s="9" t="str">
        <f>"吕菲"</f>
        <v>吕菲</v>
      </c>
      <c r="D465" s="9" t="str">
        <f t="shared" si="22"/>
        <v>女</v>
      </c>
      <c r="E465" s="10"/>
    </row>
    <row r="466" spans="1:5" ht="30" customHeight="1">
      <c r="A466" s="9">
        <v>464</v>
      </c>
      <c r="B466" s="9" t="str">
        <f>"656220240616140453161731"</f>
        <v>656220240616140453161731</v>
      </c>
      <c r="C466" s="9" t="str">
        <f>"羊秀美"</f>
        <v>羊秀美</v>
      </c>
      <c r="D466" s="9" t="str">
        <f t="shared" si="22"/>
        <v>女</v>
      </c>
      <c r="E466" s="10"/>
    </row>
    <row r="467" spans="1:5" ht="30" customHeight="1">
      <c r="A467" s="9">
        <v>465</v>
      </c>
      <c r="B467" s="9" t="str">
        <f>"656220240613134347160334"</f>
        <v>656220240613134347160334</v>
      </c>
      <c r="C467" s="9" t="str">
        <f>"符娟蝶"</f>
        <v>符娟蝶</v>
      </c>
      <c r="D467" s="9" t="str">
        <f t="shared" si="22"/>
        <v>女</v>
      </c>
      <c r="E467" s="10"/>
    </row>
    <row r="468" spans="1:5" ht="30" customHeight="1">
      <c r="A468" s="9">
        <v>466</v>
      </c>
      <c r="B468" s="9" t="str">
        <f>"656220240617112339162096"</f>
        <v>656220240617112339162096</v>
      </c>
      <c r="C468" s="9" t="str">
        <f>"钟小晶"</f>
        <v>钟小晶</v>
      </c>
      <c r="D468" s="9" t="str">
        <f t="shared" si="22"/>
        <v>女</v>
      </c>
      <c r="E468" s="10"/>
    </row>
    <row r="469" spans="1:5" ht="30" customHeight="1">
      <c r="A469" s="9">
        <v>467</v>
      </c>
      <c r="B469" s="9" t="str">
        <f>"656220240617135539162201"</f>
        <v>656220240617135539162201</v>
      </c>
      <c r="C469" s="9" t="str">
        <f>"石慧美"</f>
        <v>石慧美</v>
      </c>
      <c r="D469" s="9" t="str">
        <f t="shared" si="22"/>
        <v>女</v>
      </c>
      <c r="E469" s="10"/>
    </row>
    <row r="470" spans="1:5" ht="30" customHeight="1">
      <c r="A470" s="9">
        <v>468</v>
      </c>
      <c r="B470" s="9" t="str">
        <f>"656220240617133156162189"</f>
        <v>656220240617133156162189</v>
      </c>
      <c r="C470" s="9" t="str">
        <f>"林怡敏"</f>
        <v>林怡敏</v>
      </c>
      <c r="D470" s="9" t="str">
        <f t="shared" si="22"/>
        <v>女</v>
      </c>
      <c r="E470" s="10"/>
    </row>
    <row r="471" spans="1:5" ht="30" customHeight="1">
      <c r="A471" s="9">
        <v>469</v>
      </c>
      <c r="B471" s="9" t="str">
        <f>"656220240615021641161369"</f>
        <v>656220240615021641161369</v>
      </c>
      <c r="C471" s="9" t="str">
        <f>"邢烨"</f>
        <v>邢烨</v>
      </c>
      <c r="D471" s="9" t="str">
        <f t="shared" si="22"/>
        <v>女</v>
      </c>
      <c r="E471" s="10"/>
    </row>
    <row r="472" spans="1:5" ht="30" customHeight="1">
      <c r="A472" s="9">
        <v>470</v>
      </c>
      <c r="B472" s="9" t="str">
        <f>"656220240617223731162479"</f>
        <v>656220240617223731162479</v>
      </c>
      <c r="C472" s="9" t="str">
        <f>"林芝欣"</f>
        <v>林芝欣</v>
      </c>
      <c r="D472" s="9" t="str">
        <f t="shared" si="22"/>
        <v>女</v>
      </c>
      <c r="E472" s="10"/>
    </row>
    <row r="473" spans="1:5" ht="30" customHeight="1">
      <c r="A473" s="9">
        <v>471</v>
      </c>
      <c r="B473" s="9" t="str">
        <f>"656220240618023352162543"</f>
        <v>656220240618023352162543</v>
      </c>
      <c r="C473" s="9" t="str">
        <f>"林欣"</f>
        <v>林欣</v>
      </c>
      <c r="D473" s="9" t="str">
        <f t="shared" si="22"/>
        <v>女</v>
      </c>
      <c r="E473" s="10"/>
    </row>
    <row r="474" spans="1:5" ht="30" customHeight="1">
      <c r="A474" s="9">
        <v>472</v>
      </c>
      <c r="B474" s="9" t="str">
        <f>"656220240611181726156330"</f>
        <v>656220240611181726156330</v>
      </c>
      <c r="C474" s="9" t="str">
        <f>"姜婷"</f>
        <v>姜婷</v>
      </c>
      <c r="D474" s="9" t="str">
        <f t="shared" si="22"/>
        <v>女</v>
      </c>
      <c r="E474" s="10"/>
    </row>
    <row r="475" spans="1:5" ht="30" customHeight="1">
      <c r="A475" s="9">
        <v>473</v>
      </c>
      <c r="B475" s="9" t="str">
        <f>"656220240618100052162623"</f>
        <v>656220240618100052162623</v>
      </c>
      <c r="C475" s="9" t="str">
        <f>"胡梅"</f>
        <v>胡梅</v>
      </c>
      <c r="D475" s="9" t="str">
        <f t="shared" si="22"/>
        <v>女</v>
      </c>
      <c r="E475" s="10"/>
    </row>
    <row r="476" spans="1:5" ht="30" customHeight="1">
      <c r="A476" s="9">
        <v>474</v>
      </c>
      <c r="B476" s="9" t="str">
        <f>"656220240611090021153729"</f>
        <v>656220240611090021153729</v>
      </c>
      <c r="C476" s="9" t="str">
        <f>"梁颖磊"</f>
        <v>梁颖磊</v>
      </c>
      <c r="D476" s="9" t="str">
        <f t="shared" si="22"/>
        <v>女</v>
      </c>
      <c r="E476" s="10"/>
    </row>
    <row r="477" spans="1:5" ht="30" customHeight="1">
      <c r="A477" s="9">
        <v>475</v>
      </c>
      <c r="B477" s="9" t="str">
        <f>"656220240611111925154434"</f>
        <v>656220240611111925154434</v>
      </c>
      <c r="C477" s="9" t="str">
        <f>"洪莹"</f>
        <v>洪莹</v>
      </c>
      <c r="D477" s="9" t="str">
        <f t="shared" si="22"/>
        <v>女</v>
      </c>
      <c r="E477" s="10"/>
    </row>
    <row r="478" spans="1:5" ht="30" customHeight="1">
      <c r="A478" s="9">
        <v>476</v>
      </c>
      <c r="B478" s="9" t="str">
        <f>"656220240611154303155555"</f>
        <v>656220240611154303155555</v>
      </c>
      <c r="C478" s="9" t="str">
        <f>"陈承玲"</f>
        <v>陈承玲</v>
      </c>
      <c r="D478" s="9" t="str">
        <f t="shared" si="22"/>
        <v>女</v>
      </c>
      <c r="E478" s="10"/>
    </row>
    <row r="479" spans="1:5" ht="30" customHeight="1">
      <c r="A479" s="9">
        <v>477</v>
      </c>
      <c r="B479" s="9" t="str">
        <f>"656220240611210159156791"</f>
        <v>656220240611210159156791</v>
      </c>
      <c r="C479" s="9" t="str">
        <f>"周文婷"</f>
        <v>周文婷</v>
      </c>
      <c r="D479" s="9" t="str">
        <f t="shared" si="22"/>
        <v>女</v>
      </c>
      <c r="E479" s="10"/>
    </row>
    <row r="480" spans="1:5" ht="30" customHeight="1">
      <c r="A480" s="9">
        <v>478</v>
      </c>
      <c r="B480" s="9" t="str">
        <f>"656220240612132041158411"</f>
        <v>656220240612132041158411</v>
      </c>
      <c r="C480" s="9" t="str">
        <f>"陈冬梅"</f>
        <v>陈冬梅</v>
      </c>
      <c r="D480" s="9" t="str">
        <f t="shared" si="22"/>
        <v>女</v>
      </c>
      <c r="E480" s="10"/>
    </row>
    <row r="481" spans="1:5" ht="30" customHeight="1">
      <c r="A481" s="9">
        <v>479</v>
      </c>
      <c r="B481" s="9" t="str">
        <f>"656220240612142101158612"</f>
        <v>656220240612142101158612</v>
      </c>
      <c r="C481" s="9" t="str">
        <f>"李其丹"</f>
        <v>李其丹</v>
      </c>
      <c r="D481" s="9" t="str">
        <f t="shared" si="22"/>
        <v>女</v>
      </c>
      <c r="E481" s="10"/>
    </row>
    <row r="482" spans="1:5" ht="30" customHeight="1">
      <c r="A482" s="9">
        <v>480</v>
      </c>
      <c r="B482" s="9" t="str">
        <f>"656220240612164202159264"</f>
        <v>656220240612164202159264</v>
      </c>
      <c r="C482" s="9" t="str">
        <f>"符永丽"</f>
        <v>符永丽</v>
      </c>
      <c r="D482" s="9" t="str">
        <f t="shared" si="22"/>
        <v>女</v>
      </c>
      <c r="E482" s="10"/>
    </row>
    <row r="483" spans="1:5" ht="30" customHeight="1">
      <c r="A483" s="9">
        <v>481</v>
      </c>
      <c r="B483" s="9" t="str">
        <f>"656220240612231433159825"</f>
        <v>656220240612231433159825</v>
      </c>
      <c r="C483" s="9" t="str">
        <f>"黎倩"</f>
        <v>黎倩</v>
      </c>
      <c r="D483" s="9" t="str">
        <f t="shared" si="22"/>
        <v>女</v>
      </c>
      <c r="E483" s="10"/>
    </row>
    <row r="484" spans="1:5" ht="30" customHeight="1">
      <c r="A484" s="9">
        <v>482</v>
      </c>
      <c r="B484" s="9" t="str">
        <f>"656220240613170929160581"</f>
        <v>656220240613170929160581</v>
      </c>
      <c r="C484" s="9" t="str">
        <f>"陈乙红"</f>
        <v>陈乙红</v>
      </c>
      <c r="D484" s="9" t="str">
        <f t="shared" si="22"/>
        <v>女</v>
      </c>
      <c r="E484" s="10"/>
    </row>
    <row r="485" spans="1:5" ht="30" customHeight="1">
      <c r="A485" s="9">
        <v>483</v>
      </c>
      <c r="B485" s="9" t="str">
        <f>"656220240614150652161102"</f>
        <v>656220240614150652161102</v>
      </c>
      <c r="C485" s="9" t="str">
        <f>"陈冰冰"</f>
        <v>陈冰冰</v>
      </c>
      <c r="D485" s="9" t="str">
        <f t="shared" si="22"/>
        <v>女</v>
      </c>
      <c r="E485" s="10"/>
    </row>
    <row r="486" spans="1:5" ht="30" customHeight="1">
      <c r="A486" s="9">
        <v>484</v>
      </c>
      <c r="B486" s="9" t="str">
        <f>"656220240612191939159635"</f>
        <v>656220240612191939159635</v>
      </c>
      <c r="C486" s="9" t="str">
        <f>"陈垂如"</f>
        <v>陈垂如</v>
      </c>
      <c r="D486" s="9" t="str">
        <f t="shared" si="22"/>
        <v>女</v>
      </c>
      <c r="E486" s="10"/>
    </row>
    <row r="487" spans="1:5" ht="30" customHeight="1">
      <c r="A487" s="9">
        <v>485</v>
      </c>
      <c r="B487" s="9" t="str">
        <f>"656220240614224744161332"</f>
        <v>656220240614224744161332</v>
      </c>
      <c r="C487" s="9" t="str">
        <f>"吴敏艳"</f>
        <v>吴敏艳</v>
      </c>
      <c r="D487" s="9" t="str">
        <f t="shared" si="22"/>
        <v>女</v>
      </c>
      <c r="E487" s="10"/>
    </row>
    <row r="488" spans="1:5" ht="30" customHeight="1">
      <c r="A488" s="9">
        <v>486</v>
      </c>
      <c r="B488" s="9" t="str">
        <f>"656220240617112106162094"</f>
        <v>656220240617112106162094</v>
      </c>
      <c r="C488" s="9" t="str">
        <f>"肖馨琦"</f>
        <v>肖馨琦</v>
      </c>
      <c r="D488" s="9" t="str">
        <f t="shared" si="22"/>
        <v>女</v>
      </c>
      <c r="E488" s="10"/>
    </row>
    <row r="489" spans="1:5" ht="30" customHeight="1">
      <c r="A489" s="9">
        <v>487</v>
      </c>
      <c r="B489" s="9" t="str">
        <f>"656220240618091756162591"</f>
        <v>656220240618091756162591</v>
      </c>
      <c r="C489" s="9" t="str">
        <f>"杨萍"</f>
        <v>杨萍</v>
      </c>
      <c r="D489" s="9" t="str">
        <f t="shared" si="22"/>
        <v>女</v>
      </c>
      <c r="E489" s="10"/>
    </row>
    <row r="490" spans="1:5" ht="30" customHeight="1">
      <c r="A490" s="9">
        <v>488</v>
      </c>
      <c r="B490" s="9" t="str">
        <f>"656220240618110236162674"</f>
        <v>656220240618110236162674</v>
      </c>
      <c r="C490" s="9" t="str">
        <f>"陈萍萍"</f>
        <v>陈萍萍</v>
      </c>
      <c r="D490" s="9" t="str">
        <f t="shared" si="22"/>
        <v>女</v>
      </c>
      <c r="E490" s="10"/>
    </row>
    <row r="491" spans="1:5" ht="30" customHeight="1">
      <c r="A491" s="9">
        <v>489</v>
      </c>
      <c r="B491" s="9" t="str">
        <f>"656220240615095958161401"</f>
        <v>656220240615095958161401</v>
      </c>
      <c r="C491" s="9" t="str">
        <f>"陈欢"</f>
        <v>陈欢</v>
      </c>
      <c r="D491" s="9" t="str">
        <f t="shared" si="22"/>
        <v>女</v>
      </c>
      <c r="E491" s="10"/>
    </row>
    <row r="492" spans="1:5" ht="30" customHeight="1">
      <c r="A492" s="9">
        <v>490</v>
      </c>
      <c r="B492" s="9" t="str">
        <f>"656220240611112945154471"</f>
        <v>656220240611112945154471</v>
      </c>
      <c r="C492" s="9" t="str">
        <f>"赵廷英"</f>
        <v>赵廷英</v>
      </c>
      <c r="D492" s="9" t="str">
        <f>"男"</f>
        <v>男</v>
      </c>
      <c r="E492" s="10"/>
    </row>
    <row r="493" spans="1:5" ht="30" customHeight="1">
      <c r="A493" s="9">
        <v>491</v>
      </c>
      <c r="B493" s="9" t="str">
        <f>"656220240611094616153963"</f>
        <v>656220240611094616153963</v>
      </c>
      <c r="C493" s="9" t="str">
        <f>"何家诗"</f>
        <v>何家诗</v>
      </c>
      <c r="D493" s="9" t="str">
        <f>"男"</f>
        <v>男</v>
      </c>
      <c r="E493" s="10"/>
    </row>
    <row r="494" spans="1:5" ht="30" customHeight="1">
      <c r="A494" s="9">
        <v>492</v>
      </c>
      <c r="B494" s="9" t="str">
        <f>"656220240612132343158423"</f>
        <v>656220240612132343158423</v>
      </c>
      <c r="C494" s="9" t="str">
        <f>"尹希悦"</f>
        <v>尹希悦</v>
      </c>
      <c r="D494" s="9" t="str">
        <f>"女"</f>
        <v>女</v>
      </c>
      <c r="E494" s="10"/>
    </row>
    <row r="495" spans="1:5" ht="30" customHeight="1">
      <c r="A495" s="9">
        <v>493</v>
      </c>
      <c r="B495" s="9" t="str">
        <f>"656220240615000231161357"</f>
        <v>656220240615000231161357</v>
      </c>
      <c r="C495" s="9" t="str">
        <f>"陈圣佳"</f>
        <v>陈圣佳</v>
      </c>
      <c r="D495" s="9" t="str">
        <f>"女"</f>
        <v>女</v>
      </c>
      <c r="E495" s="10"/>
    </row>
    <row r="496" spans="1:5" ht="30" customHeight="1">
      <c r="A496" s="9">
        <v>494</v>
      </c>
      <c r="B496" s="9" t="str">
        <f>"656220240616015905161641"</f>
        <v>656220240616015905161641</v>
      </c>
      <c r="C496" s="9" t="str">
        <f>"欧开培"</f>
        <v>欧开培</v>
      </c>
      <c r="D496" s="9" t="str">
        <f>"男"</f>
        <v>男</v>
      </c>
      <c r="E496" s="10"/>
    </row>
    <row r="497" spans="1:5" ht="30" customHeight="1">
      <c r="A497" s="9">
        <v>495</v>
      </c>
      <c r="B497" s="9" t="str">
        <f>"656220240612081311157540"</f>
        <v>656220240612081311157540</v>
      </c>
      <c r="C497" s="9" t="str">
        <f>"王康强"</f>
        <v>王康强</v>
      </c>
      <c r="D497" s="9" t="str">
        <f>"男"</f>
        <v>男</v>
      </c>
      <c r="E497" s="10"/>
    </row>
    <row r="498" spans="1:5" ht="30" customHeight="1">
      <c r="A498" s="9">
        <v>496</v>
      </c>
      <c r="B498" s="9" t="str">
        <f>"656220240611185125156429"</f>
        <v>656220240611185125156429</v>
      </c>
      <c r="C498" s="9" t="str">
        <f>"吴多昊"</f>
        <v>吴多昊</v>
      </c>
      <c r="D498" s="9" t="str">
        <f>"男"</f>
        <v>男</v>
      </c>
      <c r="E498" s="10"/>
    </row>
    <row r="499" spans="1:5" ht="30" customHeight="1">
      <c r="A499" s="9">
        <v>497</v>
      </c>
      <c r="B499" s="9" t="str">
        <f>"656220240617225853162492"</f>
        <v>656220240617225853162492</v>
      </c>
      <c r="C499" s="9" t="str">
        <f>"吉文颖"</f>
        <v>吉文颖</v>
      </c>
      <c r="D499" s="9" t="str">
        <f>"女"</f>
        <v>女</v>
      </c>
      <c r="E499" s="10"/>
    </row>
    <row r="500" spans="1:5" ht="30" customHeight="1">
      <c r="A500" s="9">
        <v>498</v>
      </c>
      <c r="B500" s="9" t="str">
        <f>"656220240618005312162528"</f>
        <v>656220240618005312162528</v>
      </c>
      <c r="C500" s="9" t="str">
        <f>"汤磊"</f>
        <v>汤磊</v>
      </c>
      <c r="D500" s="9" t="str">
        <f>"男"</f>
        <v>男</v>
      </c>
      <c r="E500" s="10"/>
    </row>
    <row r="501" spans="1:5" ht="30" customHeight="1">
      <c r="A501" s="9">
        <v>499</v>
      </c>
      <c r="B501" s="9" t="str">
        <f>"656220240611101850154110"</f>
        <v>656220240611101850154110</v>
      </c>
      <c r="C501" s="9" t="str">
        <f>"谢秋良"</f>
        <v>谢秋良</v>
      </c>
      <c r="D501" s="9" t="str">
        <f>"女"</f>
        <v>女</v>
      </c>
      <c r="E501" s="10"/>
    </row>
    <row r="502" spans="1:5" ht="30" customHeight="1">
      <c r="A502" s="9">
        <v>500</v>
      </c>
      <c r="B502" s="9" t="str">
        <f>"656220240611103244154172"</f>
        <v>656220240611103244154172</v>
      </c>
      <c r="C502" s="9" t="str">
        <f>"罗泽雅"</f>
        <v>罗泽雅</v>
      </c>
      <c r="D502" s="9" t="str">
        <f>"女"</f>
        <v>女</v>
      </c>
      <c r="E502" s="10"/>
    </row>
    <row r="503" spans="1:5" ht="30" customHeight="1">
      <c r="A503" s="9">
        <v>501</v>
      </c>
      <c r="B503" s="9" t="str">
        <f>"656220240611124908154784"</f>
        <v>656220240611124908154784</v>
      </c>
      <c r="C503" s="9" t="str">
        <f>"谢玲玲"</f>
        <v>谢玲玲</v>
      </c>
      <c r="D503" s="9" t="str">
        <f>"女"</f>
        <v>女</v>
      </c>
      <c r="E503" s="10"/>
    </row>
    <row r="504" spans="1:5" ht="30" customHeight="1">
      <c r="A504" s="9">
        <v>502</v>
      </c>
      <c r="B504" s="9" t="str">
        <f>"656220240612000026157337"</f>
        <v>656220240612000026157337</v>
      </c>
      <c r="C504" s="9" t="str">
        <f>"潘国斌"</f>
        <v>潘国斌</v>
      </c>
      <c r="D504" s="9" t="str">
        <f>"男"</f>
        <v>男</v>
      </c>
      <c r="E504" s="10"/>
    </row>
    <row r="505" spans="1:5" ht="30" customHeight="1">
      <c r="A505" s="9">
        <v>503</v>
      </c>
      <c r="B505" s="9" t="str">
        <f>"656220240612124715158306"</f>
        <v>656220240612124715158306</v>
      </c>
      <c r="C505" s="9" t="str">
        <f>"钟琴"</f>
        <v>钟琴</v>
      </c>
      <c r="D505" s="9" t="str">
        <f>"女"</f>
        <v>女</v>
      </c>
      <c r="E505" s="10"/>
    </row>
    <row r="506" spans="1:5" ht="30" customHeight="1">
      <c r="A506" s="9">
        <v>504</v>
      </c>
      <c r="B506" s="9" t="str">
        <f>"656220240612111327158051"</f>
        <v>656220240612111327158051</v>
      </c>
      <c r="C506" s="9" t="str">
        <f>"陈容驰"</f>
        <v>陈容驰</v>
      </c>
      <c r="D506" s="9" t="str">
        <f>"女"</f>
        <v>女</v>
      </c>
      <c r="E506" s="10"/>
    </row>
    <row r="507" spans="1:5" ht="30" customHeight="1">
      <c r="A507" s="9">
        <v>505</v>
      </c>
      <c r="B507" s="9" t="str">
        <f>"656220240612171925159437"</f>
        <v>656220240612171925159437</v>
      </c>
      <c r="C507" s="9" t="str">
        <f>"万火玉"</f>
        <v>万火玉</v>
      </c>
      <c r="D507" s="9" t="str">
        <f>"女"</f>
        <v>女</v>
      </c>
      <c r="E507" s="10"/>
    </row>
    <row r="508" spans="1:5" ht="30" customHeight="1">
      <c r="A508" s="9">
        <v>506</v>
      </c>
      <c r="B508" s="9" t="str">
        <f>"656220240612194610159655"</f>
        <v>656220240612194610159655</v>
      </c>
      <c r="C508" s="9" t="str">
        <f>"黎鹏"</f>
        <v>黎鹏</v>
      </c>
      <c r="D508" s="9" t="str">
        <f>"男"</f>
        <v>男</v>
      </c>
      <c r="E508" s="10"/>
    </row>
    <row r="509" spans="1:5" ht="30" customHeight="1">
      <c r="A509" s="9">
        <v>507</v>
      </c>
      <c r="B509" s="9" t="str">
        <f>"656220240612112652158090"</f>
        <v>656220240612112652158090</v>
      </c>
      <c r="C509" s="9" t="str">
        <f>"刘振易"</f>
        <v>刘振易</v>
      </c>
      <c r="D509" s="9" t="str">
        <f>"女"</f>
        <v>女</v>
      </c>
      <c r="E509" s="10"/>
    </row>
    <row r="510" spans="1:5" ht="30" customHeight="1">
      <c r="A510" s="9">
        <v>508</v>
      </c>
      <c r="B510" s="9" t="str">
        <f>"656220240612000121157341"</f>
        <v>656220240612000121157341</v>
      </c>
      <c r="C510" s="9" t="str">
        <f>"许福贇"</f>
        <v>许福贇</v>
      </c>
      <c r="D510" s="9" t="str">
        <f>"女"</f>
        <v>女</v>
      </c>
      <c r="E510" s="10"/>
    </row>
    <row r="511" spans="1:5" ht="30" customHeight="1">
      <c r="A511" s="9">
        <v>509</v>
      </c>
      <c r="B511" s="9" t="str">
        <f>"656220240613223332160830"</f>
        <v>656220240613223332160830</v>
      </c>
      <c r="C511" s="9" t="str">
        <f>"冯秋梅"</f>
        <v>冯秋梅</v>
      </c>
      <c r="D511" s="9" t="str">
        <f>"女"</f>
        <v>女</v>
      </c>
      <c r="E511" s="10"/>
    </row>
    <row r="512" spans="1:5" ht="30" customHeight="1">
      <c r="A512" s="9">
        <v>510</v>
      </c>
      <c r="B512" s="9" t="str">
        <f>"656220240614154614161133"</f>
        <v>656220240614154614161133</v>
      </c>
      <c r="C512" s="9" t="str">
        <f>"张煊"</f>
        <v>张煊</v>
      </c>
      <c r="D512" s="9" t="str">
        <f>"女"</f>
        <v>女</v>
      </c>
      <c r="E512" s="10"/>
    </row>
    <row r="513" spans="1:5" ht="30" customHeight="1">
      <c r="A513" s="9">
        <v>511</v>
      </c>
      <c r="B513" s="9" t="str">
        <f>"656220240615014018161368"</f>
        <v>656220240615014018161368</v>
      </c>
      <c r="C513" s="9" t="str">
        <f>"罗凡"</f>
        <v>罗凡</v>
      </c>
      <c r="D513" s="9" t="str">
        <f>"女"</f>
        <v>女</v>
      </c>
      <c r="E513" s="10"/>
    </row>
    <row r="514" spans="1:5" ht="30" customHeight="1">
      <c r="A514" s="9">
        <v>512</v>
      </c>
      <c r="B514" s="9" t="str">
        <f>"656220240615173502161542"</f>
        <v>656220240615173502161542</v>
      </c>
      <c r="C514" s="9" t="str">
        <f>"罗贻优"</f>
        <v>罗贻优</v>
      </c>
      <c r="D514" s="9" t="str">
        <f>"男"</f>
        <v>男</v>
      </c>
      <c r="E514" s="10"/>
    </row>
    <row r="515" spans="1:5" ht="30" customHeight="1">
      <c r="A515" s="9">
        <v>513</v>
      </c>
      <c r="B515" s="9" t="str">
        <f>"656220240614102303160959"</f>
        <v>656220240614102303160959</v>
      </c>
      <c r="C515" s="9" t="str">
        <f>"陈海计"</f>
        <v>陈海计</v>
      </c>
      <c r="D515" s="9" t="str">
        <f>"男"</f>
        <v>男</v>
      </c>
      <c r="E515" s="10"/>
    </row>
    <row r="516" spans="1:5" ht="30" customHeight="1">
      <c r="A516" s="9">
        <v>514</v>
      </c>
      <c r="B516" s="9" t="str">
        <f>"656220240616163122161774"</f>
        <v>656220240616163122161774</v>
      </c>
      <c r="C516" s="9" t="str">
        <f>"薛杏"</f>
        <v>薛杏</v>
      </c>
      <c r="D516" s="9" t="str">
        <f>"女"</f>
        <v>女</v>
      </c>
      <c r="E516" s="10"/>
    </row>
    <row r="517" spans="1:5" ht="30" customHeight="1">
      <c r="A517" s="9">
        <v>515</v>
      </c>
      <c r="B517" s="9" t="str">
        <f>"656220240614101412160955"</f>
        <v>656220240614101412160955</v>
      </c>
      <c r="C517" s="9" t="str">
        <f>"陈彩萍"</f>
        <v>陈彩萍</v>
      </c>
      <c r="D517" s="9" t="str">
        <f>"女"</f>
        <v>女</v>
      </c>
      <c r="E517" s="10"/>
    </row>
    <row r="518" spans="1:5" ht="30" customHeight="1">
      <c r="A518" s="9">
        <v>516</v>
      </c>
      <c r="B518" s="9" t="str">
        <f>"656220240616031646161644"</f>
        <v>656220240616031646161644</v>
      </c>
      <c r="C518" s="9" t="str">
        <f>"符泰基"</f>
        <v>符泰基</v>
      </c>
      <c r="D518" s="9" t="str">
        <f>"男"</f>
        <v>男</v>
      </c>
      <c r="E518" s="10"/>
    </row>
    <row r="519" spans="1:5" ht="30" customHeight="1">
      <c r="A519" s="9">
        <v>517</v>
      </c>
      <c r="B519" s="9" t="str">
        <f>"656220240617100125162019"</f>
        <v>656220240617100125162019</v>
      </c>
      <c r="C519" s="9" t="str">
        <f>"陈荣才"</f>
        <v>陈荣才</v>
      </c>
      <c r="D519" s="9" t="str">
        <f>"男"</f>
        <v>男</v>
      </c>
      <c r="E519" s="10"/>
    </row>
    <row r="520" spans="1:5" ht="30" customHeight="1">
      <c r="A520" s="9">
        <v>518</v>
      </c>
      <c r="B520" s="9" t="str">
        <f>"656220240617230527162497"</f>
        <v>656220240617230527162497</v>
      </c>
      <c r="C520" s="9" t="str">
        <f>"曾灵"</f>
        <v>曾灵</v>
      </c>
      <c r="D520" s="9" t="str">
        <f>"男"</f>
        <v>男</v>
      </c>
      <c r="E520" s="10"/>
    </row>
    <row r="521" spans="1:5" ht="30" customHeight="1">
      <c r="A521" s="9">
        <v>519</v>
      </c>
      <c r="B521" s="9" t="str">
        <f>"656220240617221808162469"</f>
        <v>656220240617221808162469</v>
      </c>
      <c r="C521" s="9" t="str">
        <f>"谢杰玲"</f>
        <v>谢杰玲</v>
      </c>
      <c r="D521" s="9" t="str">
        <f>"女"</f>
        <v>女</v>
      </c>
      <c r="E521" s="10"/>
    </row>
    <row r="522" spans="1:5" ht="30" customHeight="1">
      <c r="A522" s="9">
        <v>520</v>
      </c>
      <c r="B522" s="9" t="str">
        <f>"656220240617234218162509"</f>
        <v>656220240617234218162509</v>
      </c>
      <c r="C522" s="9" t="str">
        <f>"陈科杉"</f>
        <v>陈科杉</v>
      </c>
      <c r="D522" s="9" t="str">
        <f>"女"</f>
        <v>女</v>
      </c>
      <c r="E522" s="10"/>
    </row>
    <row r="523" spans="1:5" ht="30" customHeight="1">
      <c r="A523" s="9">
        <v>521</v>
      </c>
      <c r="B523" s="9" t="str">
        <f>"656220240618101320162636"</f>
        <v>656220240618101320162636</v>
      </c>
      <c r="C523" s="9" t="str">
        <f>"陈贞音"</f>
        <v>陈贞音</v>
      </c>
      <c r="D523" s="9" t="str">
        <f>"女"</f>
        <v>女</v>
      </c>
      <c r="E523" s="10"/>
    </row>
    <row r="524" spans="1:5" ht="30" customHeight="1">
      <c r="A524" s="9">
        <v>522</v>
      </c>
      <c r="B524" s="9" t="str">
        <f>"656220240611100957154065"</f>
        <v>656220240611100957154065</v>
      </c>
      <c r="C524" s="9" t="str">
        <f>"杨顺"</f>
        <v>杨顺</v>
      </c>
      <c r="D524" s="9" t="str">
        <f>"男"</f>
        <v>男</v>
      </c>
      <c r="E524" s="10"/>
    </row>
    <row r="525" spans="1:5" ht="30" customHeight="1">
      <c r="A525" s="9">
        <v>523</v>
      </c>
      <c r="B525" s="9" t="str">
        <f>"656220240611142828155131"</f>
        <v>656220240611142828155131</v>
      </c>
      <c r="C525" s="9" t="str">
        <f>"符珠倩"</f>
        <v>符珠倩</v>
      </c>
      <c r="D525" s="9" t="str">
        <f aca="true" t="shared" si="23" ref="D525:D534">"女"</f>
        <v>女</v>
      </c>
      <c r="E525" s="10"/>
    </row>
    <row r="526" spans="1:5" ht="30" customHeight="1">
      <c r="A526" s="9">
        <v>524</v>
      </c>
      <c r="B526" s="9" t="str">
        <f>"656220240611145723155287"</f>
        <v>656220240611145723155287</v>
      </c>
      <c r="C526" s="9" t="str">
        <f>"陈楚琪"</f>
        <v>陈楚琪</v>
      </c>
      <c r="D526" s="9" t="str">
        <f t="shared" si="23"/>
        <v>女</v>
      </c>
      <c r="E526" s="10"/>
    </row>
    <row r="527" spans="1:5" ht="30" customHeight="1">
      <c r="A527" s="9">
        <v>525</v>
      </c>
      <c r="B527" s="9" t="str">
        <f>"656220240611134931154981"</f>
        <v>656220240611134931154981</v>
      </c>
      <c r="C527" s="9" t="str">
        <f>"陈文云"</f>
        <v>陈文云</v>
      </c>
      <c r="D527" s="9" t="str">
        <f t="shared" si="23"/>
        <v>女</v>
      </c>
      <c r="E527" s="10"/>
    </row>
    <row r="528" spans="1:5" ht="30" customHeight="1">
      <c r="A528" s="9">
        <v>526</v>
      </c>
      <c r="B528" s="9" t="str">
        <f>"656220240611161532155776"</f>
        <v>656220240611161532155776</v>
      </c>
      <c r="C528" s="9" t="str">
        <f>"刘菁颖"</f>
        <v>刘菁颖</v>
      </c>
      <c r="D528" s="9" t="str">
        <f t="shared" si="23"/>
        <v>女</v>
      </c>
      <c r="E528" s="10"/>
    </row>
    <row r="529" spans="1:5" ht="30" customHeight="1">
      <c r="A529" s="9">
        <v>527</v>
      </c>
      <c r="B529" s="9" t="str">
        <f>"656220240611160834155722"</f>
        <v>656220240611160834155722</v>
      </c>
      <c r="C529" s="9" t="str">
        <f>"符春泥"</f>
        <v>符春泥</v>
      </c>
      <c r="D529" s="9" t="str">
        <f t="shared" si="23"/>
        <v>女</v>
      </c>
      <c r="E529" s="10"/>
    </row>
    <row r="530" spans="1:5" ht="30" customHeight="1">
      <c r="A530" s="9">
        <v>528</v>
      </c>
      <c r="B530" s="9" t="str">
        <f>"656220240611120918154635"</f>
        <v>656220240611120918154635</v>
      </c>
      <c r="C530" s="9" t="str">
        <f>"吉如科"</f>
        <v>吉如科</v>
      </c>
      <c r="D530" s="9" t="str">
        <f t="shared" si="23"/>
        <v>女</v>
      </c>
      <c r="E530" s="10"/>
    </row>
    <row r="531" spans="1:5" ht="30" customHeight="1">
      <c r="A531" s="9">
        <v>529</v>
      </c>
      <c r="B531" s="9" t="str">
        <f>"656220240611183006156381"</f>
        <v>656220240611183006156381</v>
      </c>
      <c r="C531" s="9" t="str">
        <f>"王雪玉"</f>
        <v>王雪玉</v>
      </c>
      <c r="D531" s="9" t="str">
        <f t="shared" si="23"/>
        <v>女</v>
      </c>
      <c r="E531" s="10"/>
    </row>
    <row r="532" spans="1:5" ht="30" customHeight="1">
      <c r="A532" s="9">
        <v>530</v>
      </c>
      <c r="B532" s="9" t="str">
        <f>"656220240611201252156647"</f>
        <v>656220240611201252156647</v>
      </c>
      <c r="C532" s="9" t="str">
        <f>"陈凤慧"</f>
        <v>陈凤慧</v>
      </c>
      <c r="D532" s="9" t="str">
        <f t="shared" si="23"/>
        <v>女</v>
      </c>
      <c r="E532" s="10"/>
    </row>
    <row r="533" spans="1:5" ht="30" customHeight="1">
      <c r="A533" s="9">
        <v>531</v>
      </c>
      <c r="B533" s="9" t="str">
        <f>"656220240611194623156578"</f>
        <v>656220240611194623156578</v>
      </c>
      <c r="C533" s="9" t="str">
        <f>"吴茜茜"</f>
        <v>吴茜茜</v>
      </c>
      <c r="D533" s="9" t="str">
        <f t="shared" si="23"/>
        <v>女</v>
      </c>
      <c r="E533" s="10"/>
    </row>
    <row r="534" spans="1:5" ht="30" customHeight="1">
      <c r="A534" s="9">
        <v>532</v>
      </c>
      <c r="B534" s="9" t="str">
        <f>"656220240611204017156722"</f>
        <v>656220240611204017156722</v>
      </c>
      <c r="C534" s="9" t="str">
        <f>"何吉花"</f>
        <v>何吉花</v>
      </c>
      <c r="D534" s="9" t="str">
        <f t="shared" si="23"/>
        <v>女</v>
      </c>
      <c r="E534" s="10"/>
    </row>
    <row r="535" spans="1:5" ht="30" customHeight="1">
      <c r="A535" s="9">
        <v>533</v>
      </c>
      <c r="B535" s="9" t="str">
        <f>"656220240611213430156899"</f>
        <v>656220240611213430156899</v>
      </c>
      <c r="C535" s="9" t="str">
        <f>"唐金鑫"</f>
        <v>唐金鑫</v>
      </c>
      <c r="D535" s="9" t="str">
        <f>"男"</f>
        <v>男</v>
      </c>
      <c r="E535" s="10"/>
    </row>
    <row r="536" spans="1:5" ht="30" customHeight="1">
      <c r="A536" s="9">
        <v>534</v>
      </c>
      <c r="B536" s="9" t="str">
        <f>"656220240611210331156796"</f>
        <v>656220240611210331156796</v>
      </c>
      <c r="C536" s="9" t="str">
        <f>"符杏燕"</f>
        <v>符杏燕</v>
      </c>
      <c r="D536" s="9" t="str">
        <f aca="true" t="shared" si="24" ref="D536:D545">"女"</f>
        <v>女</v>
      </c>
      <c r="E536" s="10"/>
    </row>
    <row r="537" spans="1:5" ht="30" customHeight="1">
      <c r="A537" s="9">
        <v>535</v>
      </c>
      <c r="B537" s="9" t="str">
        <f>"656220240611220032156984"</f>
        <v>656220240611220032156984</v>
      </c>
      <c r="C537" s="9" t="str">
        <f>"王海瑜"</f>
        <v>王海瑜</v>
      </c>
      <c r="D537" s="9" t="str">
        <f t="shared" si="24"/>
        <v>女</v>
      </c>
      <c r="E537" s="10"/>
    </row>
    <row r="538" spans="1:5" ht="30" customHeight="1">
      <c r="A538" s="9">
        <v>536</v>
      </c>
      <c r="B538" s="9" t="str">
        <f>"656220240611220012156983"</f>
        <v>656220240611220012156983</v>
      </c>
      <c r="C538" s="9" t="str">
        <f>"邢丽姣"</f>
        <v>邢丽姣</v>
      </c>
      <c r="D538" s="9" t="str">
        <f t="shared" si="24"/>
        <v>女</v>
      </c>
      <c r="E538" s="10"/>
    </row>
    <row r="539" spans="1:5" ht="30" customHeight="1">
      <c r="A539" s="9">
        <v>537</v>
      </c>
      <c r="B539" s="9" t="str">
        <f>"656220240611214843156940"</f>
        <v>656220240611214843156940</v>
      </c>
      <c r="C539" s="9" t="str">
        <f>"盘天娜"</f>
        <v>盘天娜</v>
      </c>
      <c r="D539" s="9" t="str">
        <f t="shared" si="24"/>
        <v>女</v>
      </c>
      <c r="E539" s="10"/>
    </row>
    <row r="540" spans="1:5" ht="30" customHeight="1">
      <c r="A540" s="9">
        <v>538</v>
      </c>
      <c r="B540" s="9" t="str">
        <f>"656220240611231027157213"</f>
        <v>656220240611231027157213</v>
      </c>
      <c r="C540" s="9" t="str">
        <f>"王依蓓"</f>
        <v>王依蓓</v>
      </c>
      <c r="D540" s="9" t="str">
        <f t="shared" si="24"/>
        <v>女</v>
      </c>
      <c r="E540" s="10"/>
    </row>
    <row r="541" spans="1:5" ht="30" customHeight="1">
      <c r="A541" s="9">
        <v>539</v>
      </c>
      <c r="B541" s="9" t="str">
        <f>"656220240611201305156649"</f>
        <v>656220240611201305156649</v>
      </c>
      <c r="C541" s="9" t="str">
        <f>"羊美转"</f>
        <v>羊美转</v>
      </c>
      <c r="D541" s="9" t="str">
        <f t="shared" si="24"/>
        <v>女</v>
      </c>
      <c r="E541" s="10"/>
    </row>
    <row r="542" spans="1:5" ht="30" customHeight="1">
      <c r="A542" s="9">
        <v>540</v>
      </c>
      <c r="B542" s="9" t="str">
        <f>"656220240612010246157426"</f>
        <v>656220240612010246157426</v>
      </c>
      <c r="C542" s="9" t="str">
        <f>"钟惠"</f>
        <v>钟惠</v>
      </c>
      <c r="D542" s="9" t="str">
        <f t="shared" si="24"/>
        <v>女</v>
      </c>
      <c r="E542" s="10"/>
    </row>
    <row r="543" spans="1:5" ht="30" customHeight="1">
      <c r="A543" s="9">
        <v>541</v>
      </c>
      <c r="B543" s="9" t="str">
        <f>"656220240611210059156788"</f>
        <v>656220240611210059156788</v>
      </c>
      <c r="C543" s="9" t="str">
        <f>"李腾爱"</f>
        <v>李腾爱</v>
      </c>
      <c r="D543" s="9" t="str">
        <f t="shared" si="24"/>
        <v>女</v>
      </c>
      <c r="E543" s="10"/>
    </row>
    <row r="544" spans="1:5" ht="30" customHeight="1">
      <c r="A544" s="9">
        <v>542</v>
      </c>
      <c r="B544" s="9" t="str">
        <f>"656220240612103949157944"</f>
        <v>656220240612103949157944</v>
      </c>
      <c r="C544" s="9" t="str">
        <f>"吴周少"</f>
        <v>吴周少</v>
      </c>
      <c r="D544" s="9" t="str">
        <f t="shared" si="24"/>
        <v>女</v>
      </c>
      <c r="E544" s="10"/>
    </row>
    <row r="545" spans="1:5" ht="30" customHeight="1">
      <c r="A545" s="9">
        <v>543</v>
      </c>
      <c r="B545" s="9" t="str">
        <f>"656220240612105453157987"</f>
        <v>656220240612105453157987</v>
      </c>
      <c r="C545" s="9" t="str">
        <f>"何桂玉"</f>
        <v>何桂玉</v>
      </c>
      <c r="D545" s="9" t="str">
        <f t="shared" si="24"/>
        <v>女</v>
      </c>
      <c r="E545" s="10"/>
    </row>
    <row r="546" spans="1:5" ht="30" customHeight="1">
      <c r="A546" s="9">
        <v>544</v>
      </c>
      <c r="B546" s="9" t="str">
        <f>"656220240611222735157069"</f>
        <v>656220240611222735157069</v>
      </c>
      <c r="C546" s="9" t="str">
        <f>"黎杜雷"</f>
        <v>黎杜雷</v>
      </c>
      <c r="D546" s="9" t="str">
        <f>"男"</f>
        <v>男</v>
      </c>
      <c r="E546" s="10"/>
    </row>
    <row r="547" spans="1:5" ht="30" customHeight="1">
      <c r="A547" s="9">
        <v>545</v>
      </c>
      <c r="B547" s="9" t="str">
        <f>"656220240612102705157895"</f>
        <v>656220240612102705157895</v>
      </c>
      <c r="C547" s="9" t="str">
        <f>"曾婆玉"</f>
        <v>曾婆玉</v>
      </c>
      <c r="D547" s="9" t="str">
        <f>"女"</f>
        <v>女</v>
      </c>
      <c r="E547" s="10"/>
    </row>
    <row r="548" spans="1:5" ht="30" customHeight="1">
      <c r="A548" s="9">
        <v>546</v>
      </c>
      <c r="B548" s="9" t="str">
        <f>"656220240612140322158550"</f>
        <v>656220240612140322158550</v>
      </c>
      <c r="C548" s="9" t="str">
        <f>"孙转"</f>
        <v>孙转</v>
      </c>
      <c r="D548" s="9" t="str">
        <f>"女"</f>
        <v>女</v>
      </c>
      <c r="E548" s="10"/>
    </row>
    <row r="549" spans="1:5" ht="30" customHeight="1">
      <c r="A549" s="9">
        <v>547</v>
      </c>
      <c r="B549" s="9" t="str">
        <f>"656220240612135626158532"</f>
        <v>656220240612135626158532</v>
      </c>
      <c r="C549" s="9" t="str">
        <f>"李宗雅"</f>
        <v>李宗雅</v>
      </c>
      <c r="D549" s="9" t="str">
        <f>"女"</f>
        <v>女</v>
      </c>
      <c r="E549" s="10"/>
    </row>
    <row r="550" spans="1:5" ht="30" customHeight="1">
      <c r="A550" s="9">
        <v>548</v>
      </c>
      <c r="B550" s="9" t="str">
        <f>"656220240612155111159029"</f>
        <v>656220240612155111159029</v>
      </c>
      <c r="C550" s="9" t="str">
        <f>"王正秋"</f>
        <v>王正秋</v>
      </c>
      <c r="D550" s="9" t="str">
        <f>"女"</f>
        <v>女</v>
      </c>
      <c r="E550" s="10"/>
    </row>
    <row r="551" spans="1:5" ht="30" customHeight="1">
      <c r="A551" s="9">
        <v>549</v>
      </c>
      <c r="B551" s="9" t="str">
        <f>"656220240612154833159012"</f>
        <v>656220240612154833159012</v>
      </c>
      <c r="C551" s="9" t="str">
        <f>"周义燐"</f>
        <v>周义燐</v>
      </c>
      <c r="D551" s="9" t="str">
        <f>"男"</f>
        <v>男</v>
      </c>
      <c r="E551" s="10"/>
    </row>
    <row r="552" spans="1:5" ht="30" customHeight="1">
      <c r="A552" s="9">
        <v>550</v>
      </c>
      <c r="B552" s="9" t="str">
        <f>"656220240612155435159043"</f>
        <v>656220240612155435159043</v>
      </c>
      <c r="C552" s="9" t="str">
        <f>"谢宗胶"</f>
        <v>谢宗胶</v>
      </c>
      <c r="D552" s="9" t="str">
        <f aca="true" t="shared" si="25" ref="D552:D557">"女"</f>
        <v>女</v>
      </c>
      <c r="E552" s="10"/>
    </row>
    <row r="553" spans="1:5" ht="30" customHeight="1">
      <c r="A553" s="9">
        <v>551</v>
      </c>
      <c r="B553" s="9" t="str">
        <f>"656220240611092103153840"</f>
        <v>656220240611092103153840</v>
      </c>
      <c r="C553" s="9" t="str">
        <f>"黄华依"</f>
        <v>黄华依</v>
      </c>
      <c r="D553" s="9" t="str">
        <f t="shared" si="25"/>
        <v>女</v>
      </c>
      <c r="E553" s="10"/>
    </row>
    <row r="554" spans="1:5" ht="30" customHeight="1">
      <c r="A554" s="9">
        <v>552</v>
      </c>
      <c r="B554" s="9" t="str">
        <f>"656220240612164704159287"</f>
        <v>656220240612164704159287</v>
      </c>
      <c r="C554" s="9" t="str">
        <f>"蔡似梅"</f>
        <v>蔡似梅</v>
      </c>
      <c r="D554" s="9" t="str">
        <f t="shared" si="25"/>
        <v>女</v>
      </c>
      <c r="E554" s="10"/>
    </row>
    <row r="555" spans="1:5" ht="30" customHeight="1">
      <c r="A555" s="9">
        <v>553</v>
      </c>
      <c r="B555" s="9" t="str">
        <f>"656220240612175304159559"</f>
        <v>656220240612175304159559</v>
      </c>
      <c r="C555" s="9" t="str">
        <f>"陈叶玲"</f>
        <v>陈叶玲</v>
      </c>
      <c r="D555" s="9" t="str">
        <f t="shared" si="25"/>
        <v>女</v>
      </c>
      <c r="E555" s="10"/>
    </row>
    <row r="556" spans="1:5" ht="30" customHeight="1">
      <c r="A556" s="9">
        <v>554</v>
      </c>
      <c r="B556" s="9" t="str">
        <f>"656220240612195131159660"</f>
        <v>656220240612195131159660</v>
      </c>
      <c r="C556" s="9" t="str">
        <f>"王芸"</f>
        <v>王芸</v>
      </c>
      <c r="D556" s="9" t="str">
        <f t="shared" si="25"/>
        <v>女</v>
      </c>
      <c r="E556" s="10"/>
    </row>
    <row r="557" spans="1:5" ht="30" customHeight="1">
      <c r="A557" s="9">
        <v>555</v>
      </c>
      <c r="B557" s="9" t="str">
        <f>"656220240612170504159373"</f>
        <v>656220240612170504159373</v>
      </c>
      <c r="C557" s="9" t="str">
        <f>"李婆姑"</f>
        <v>李婆姑</v>
      </c>
      <c r="D557" s="9" t="str">
        <f t="shared" si="25"/>
        <v>女</v>
      </c>
      <c r="E557" s="10"/>
    </row>
    <row r="558" spans="1:5" ht="30" customHeight="1">
      <c r="A558" s="9">
        <v>556</v>
      </c>
      <c r="B558" s="9" t="str">
        <f>"656220240612001003157355"</f>
        <v>656220240612001003157355</v>
      </c>
      <c r="C558" s="9" t="str">
        <f>"孙誉"</f>
        <v>孙誉</v>
      </c>
      <c r="D558" s="9" t="str">
        <f>"男"</f>
        <v>男</v>
      </c>
      <c r="E558" s="10"/>
    </row>
    <row r="559" spans="1:5" ht="30" customHeight="1">
      <c r="A559" s="9">
        <v>557</v>
      </c>
      <c r="B559" s="9" t="str">
        <f>"656220240612223148159796"</f>
        <v>656220240612223148159796</v>
      </c>
      <c r="C559" s="9" t="str">
        <f>"何丽鸾"</f>
        <v>何丽鸾</v>
      </c>
      <c r="D559" s="9" t="str">
        <f>"女"</f>
        <v>女</v>
      </c>
      <c r="E559" s="10"/>
    </row>
    <row r="560" spans="1:5" ht="30" customHeight="1">
      <c r="A560" s="9">
        <v>558</v>
      </c>
      <c r="B560" s="9" t="str">
        <f>"656220240612220734159768"</f>
        <v>656220240612220734159768</v>
      </c>
      <c r="C560" s="9" t="str">
        <f>"罗盛通"</f>
        <v>罗盛通</v>
      </c>
      <c r="D560" s="9" t="str">
        <f>"男"</f>
        <v>男</v>
      </c>
      <c r="E560" s="10"/>
    </row>
    <row r="561" spans="1:5" ht="30" customHeight="1">
      <c r="A561" s="9">
        <v>559</v>
      </c>
      <c r="B561" s="9" t="str">
        <f>"656220240612230255159815"</f>
        <v>656220240612230255159815</v>
      </c>
      <c r="C561" s="9" t="str">
        <f>"王燕诗"</f>
        <v>王燕诗</v>
      </c>
      <c r="D561" s="9" t="str">
        <f>"女"</f>
        <v>女</v>
      </c>
      <c r="E561" s="10"/>
    </row>
    <row r="562" spans="1:5" ht="30" customHeight="1">
      <c r="A562" s="9">
        <v>560</v>
      </c>
      <c r="B562" s="9" t="str">
        <f>"656220240613013026159879"</f>
        <v>656220240613013026159879</v>
      </c>
      <c r="C562" s="9" t="str">
        <f>"李杰丞"</f>
        <v>李杰丞</v>
      </c>
      <c r="D562" s="9" t="str">
        <f>"男"</f>
        <v>男</v>
      </c>
      <c r="E562" s="10"/>
    </row>
    <row r="563" spans="1:5" ht="30" customHeight="1">
      <c r="A563" s="9">
        <v>561</v>
      </c>
      <c r="B563" s="9" t="str">
        <f>"656220240613083933159920"</f>
        <v>656220240613083933159920</v>
      </c>
      <c r="C563" s="9" t="str">
        <f>"周炳丹"</f>
        <v>周炳丹</v>
      </c>
      <c r="D563" s="9" t="str">
        <f aca="true" t="shared" si="26" ref="D563:D578">"女"</f>
        <v>女</v>
      </c>
      <c r="E563" s="10"/>
    </row>
    <row r="564" spans="1:5" ht="30" customHeight="1">
      <c r="A564" s="9">
        <v>562</v>
      </c>
      <c r="B564" s="9" t="str">
        <f>"656220240612095719157787"</f>
        <v>656220240612095719157787</v>
      </c>
      <c r="C564" s="9" t="str">
        <f>"刘思慧"</f>
        <v>刘思慧</v>
      </c>
      <c r="D564" s="9" t="str">
        <f t="shared" si="26"/>
        <v>女</v>
      </c>
      <c r="E564" s="10"/>
    </row>
    <row r="565" spans="1:5" ht="30" customHeight="1">
      <c r="A565" s="9">
        <v>563</v>
      </c>
      <c r="B565" s="9" t="str">
        <f>"656220240613121623160269"</f>
        <v>656220240613121623160269</v>
      </c>
      <c r="C565" s="9" t="str">
        <f>"王其妮"</f>
        <v>王其妮</v>
      </c>
      <c r="D565" s="9" t="str">
        <f t="shared" si="26"/>
        <v>女</v>
      </c>
      <c r="E565" s="10"/>
    </row>
    <row r="566" spans="1:5" ht="30" customHeight="1">
      <c r="A566" s="9">
        <v>564</v>
      </c>
      <c r="B566" s="9" t="str">
        <f>"656220240612184842159608"</f>
        <v>656220240612184842159608</v>
      </c>
      <c r="C566" s="9" t="str">
        <f>"苏又敏"</f>
        <v>苏又敏</v>
      </c>
      <c r="D566" s="9" t="str">
        <f t="shared" si="26"/>
        <v>女</v>
      </c>
      <c r="E566" s="10"/>
    </row>
    <row r="567" spans="1:5" ht="30" customHeight="1">
      <c r="A567" s="9">
        <v>565</v>
      </c>
      <c r="B567" s="9" t="str">
        <f>"656220240613164318160540"</f>
        <v>656220240613164318160540</v>
      </c>
      <c r="C567" s="9" t="str">
        <f>"陈金雪"</f>
        <v>陈金雪</v>
      </c>
      <c r="D567" s="9" t="str">
        <f t="shared" si="26"/>
        <v>女</v>
      </c>
      <c r="E567" s="10"/>
    </row>
    <row r="568" spans="1:5" ht="30" customHeight="1">
      <c r="A568" s="9">
        <v>566</v>
      </c>
      <c r="B568" s="9" t="str">
        <f>"656220240613165608160559"</f>
        <v>656220240613165608160559</v>
      </c>
      <c r="C568" s="9" t="str">
        <f>"陈汉翠"</f>
        <v>陈汉翠</v>
      </c>
      <c r="D568" s="9" t="str">
        <f t="shared" si="26"/>
        <v>女</v>
      </c>
      <c r="E568" s="10"/>
    </row>
    <row r="569" spans="1:5" ht="30" customHeight="1">
      <c r="A569" s="9">
        <v>567</v>
      </c>
      <c r="B569" s="9" t="str">
        <f>"656220240613150724160404"</f>
        <v>656220240613150724160404</v>
      </c>
      <c r="C569" s="9" t="str">
        <f>"符诗芬"</f>
        <v>符诗芬</v>
      </c>
      <c r="D569" s="9" t="str">
        <f t="shared" si="26"/>
        <v>女</v>
      </c>
      <c r="E569" s="10"/>
    </row>
    <row r="570" spans="1:5" ht="30" customHeight="1">
      <c r="A570" s="9">
        <v>568</v>
      </c>
      <c r="B570" s="9" t="str">
        <f>"656220240613172130160599"</f>
        <v>656220240613172130160599</v>
      </c>
      <c r="C570" s="9" t="str">
        <f>"符永银"</f>
        <v>符永银</v>
      </c>
      <c r="D570" s="9" t="str">
        <f t="shared" si="26"/>
        <v>女</v>
      </c>
      <c r="E570" s="10"/>
    </row>
    <row r="571" spans="1:5" ht="30" customHeight="1">
      <c r="A571" s="9">
        <v>569</v>
      </c>
      <c r="B571" s="9" t="str">
        <f>"656220240613164347160541"</f>
        <v>656220240613164347160541</v>
      </c>
      <c r="C571" s="9" t="str">
        <f>"王小香"</f>
        <v>王小香</v>
      </c>
      <c r="D571" s="9" t="str">
        <f t="shared" si="26"/>
        <v>女</v>
      </c>
      <c r="E571" s="10"/>
    </row>
    <row r="572" spans="1:5" ht="30" customHeight="1">
      <c r="A572" s="9">
        <v>570</v>
      </c>
      <c r="B572" s="9" t="str">
        <f>"656220240612093224157712"</f>
        <v>656220240612093224157712</v>
      </c>
      <c r="C572" s="9" t="str">
        <f>"郑云宵"</f>
        <v>郑云宵</v>
      </c>
      <c r="D572" s="9" t="str">
        <f t="shared" si="26"/>
        <v>女</v>
      </c>
      <c r="E572" s="10"/>
    </row>
    <row r="573" spans="1:5" ht="30" customHeight="1">
      <c r="A573" s="9">
        <v>571</v>
      </c>
      <c r="B573" s="9" t="str">
        <f>"656220240613182035160655"</f>
        <v>656220240613182035160655</v>
      </c>
      <c r="C573" s="9" t="str">
        <f>"羊小玲"</f>
        <v>羊小玲</v>
      </c>
      <c r="D573" s="9" t="str">
        <f t="shared" si="26"/>
        <v>女</v>
      </c>
      <c r="E573" s="10"/>
    </row>
    <row r="574" spans="1:5" ht="30" customHeight="1">
      <c r="A574" s="9">
        <v>572</v>
      </c>
      <c r="B574" s="9" t="str">
        <f>"656220240613173052160610"</f>
        <v>656220240613173052160610</v>
      </c>
      <c r="C574" s="9" t="str">
        <f>"谭梦佳"</f>
        <v>谭梦佳</v>
      </c>
      <c r="D574" s="9" t="str">
        <f t="shared" si="26"/>
        <v>女</v>
      </c>
      <c r="E574" s="10"/>
    </row>
    <row r="575" spans="1:5" ht="30" customHeight="1">
      <c r="A575" s="9">
        <v>573</v>
      </c>
      <c r="B575" s="9" t="str">
        <f>"656220240613192306160717"</f>
        <v>656220240613192306160717</v>
      </c>
      <c r="C575" s="9" t="str">
        <f>"何振柳"</f>
        <v>何振柳</v>
      </c>
      <c r="D575" s="9" t="str">
        <f t="shared" si="26"/>
        <v>女</v>
      </c>
      <c r="E575" s="10"/>
    </row>
    <row r="576" spans="1:5" ht="30" customHeight="1">
      <c r="A576" s="9">
        <v>574</v>
      </c>
      <c r="B576" s="9" t="str">
        <f>"656220240613175508160634"</f>
        <v>656220240613175508160634</v>
      </c>
      <c r="C576" s="9" t="str">
        <f>"冯春蕾"</f>
        <v>冯春蕾</v>
      </c>
      <c r="D576" s="9" t="str">
        <f t="shared" si="26"/>
        <v>女</v>
      </c>
      <c r="E576" s="10"/>
    </row>
    <row r="577" spans="1:5" ht="30" customHeight="1">
      <c r="A577" s="9">
        <v>575</v>
      </c>
      <c r="B577" s="9" t="str">
        <f>"656220240613172726160607"</f>
        <v>656220240613172726160607</v>
      </c>
      <c r="C577" s="9" t="str">
        <f>"陈燕"</f>
        <v>陈燕</v>
      </c>
      <c r="D577" s="9" t="str">
        <f t="shared" si="26"/>
        <v>女</v>
      </c>
      <c r="E577" s="11" t="s">
        <v>10</v>
      </c>
    </row>
    <row r="578" spans="1:5" ht="30" customHeight="1">
      <c r="A578" s="9">
        <v>576</v>
      </c>
      <c r="B578" s="9" t="str">
        <f>"656220240613201136160752"</f>
        <v>656220240613201136160752</v>
      </c>
      <c r="C578" s="9" t="str">
        <f>"冯小蔓"</f>
        <v>冯小蔓</v>
      </c>
      <c r="D578" s="9" t="str">
        <f t="shared" si="26"/>
        <v>女</v>
      </c>
      <c r="E578" s="10"/>
    </row>
    <row r="579" spans="1:5" ht="30" customHeight="1">
      <c r="A579" s="9">
        <v>577</v>
      </c>
      <c r="B579" s="9" t="str">
        <f>"656220240612120059158184"</f>
        <v>656220240612120059158184</v>
      </c>
      <c r="C579" s="9" t="str">
        <f>"郑世伟"</f>
        <v>郑世伟</v>
      </c>
      <c r="D579" s="9" t="str">
        <f>"男"</f>
        <v>男</v>
      </c>
      <c r="E579" s="10"/>
    </row>
    <row r="580" spans="1:5" ht="30" customHeight="1">
      <c r="A580" s="9">
        <v>578</v>
      </c>
      <c r="B580" s="9" t="str">
        <f>"656220240614005322160878"</f>
        <v>656220240614005322160878</v>
      </c>
      <c r="C580" s="9" t="str">
        <f>"张惠燕"</f>
        <v>张惠燕</v>
      </c>
      <c r="D580" s="9" t="str">
        <f aca="true" t="shared" si="27" ref="D580:D589">"女"</f>
        <v>女</v>
      </c>
      <c r="E580" s="10"/>
    </row>
    <row r="581" spans="1:5" ht="30" customHeight="1">
      <c r="A581" s="9">
        <v>579</v>
      </c>
      <c r="B581" s="9" t="str">
        <f>"656220240613234315160864"</f>
        <v>656220240613234315160864</v>
      </c>
      <c r="C581" s="9" t="str">
        <f>"韩晓敏"</f>
        <v>韩晓敏</v>
      </c>
      <c r="D581" s="9" t="str">
        <f t="shared" si="27"/>
        <v>女</v>
      </c>
      <c r="E581" s="10"/>
    </row>
    <row r="582" spans="1:5" ht="30" customHeight="1">
      <c r="A582" s="9">
        <v>580</v>
      </c>
      <c r="B582" s="9" t="str">
        <f>"656220240612091104157650"</f>
        <v>656220240612091104157650</v>
      </c>
      <c r="C582" s="9" t="str">
        <f>"罗丁娴"</f>
        <v>罗丁娴</v>
      </c>
      <c r="D582" s="9" t="str">
        <f t="shared" si="27"/>
        <v>女</v>
      </c>
      <c r="E582" s="10"/>
    </row>
    <row r="583" spans="1:5" ht="30" customHeight="1">
      <c r="A583" s="9">
        <v>581</v>
      </c>
      <c r="B583" s="9" t="str">
        <f>"656220240613154214160449"</f>
        <v>656220240613154214160449</v>
      </c>
      <c r="C583" s="9" t="str">
        <f>"陈玉洁"</f>
        <v>陈玉洁</v>
      </c>
      <c r="D583" s="9" t="str">
        <f t="shared" si="27"/>
        <v>女</v>
      </c>
      <c r="E583" s="10"/>
    </row>
    <row r="584" spans="1:5" ht="30" customHeight="1">
      <c r="A584" s="9">
        <v>582</v>
      </c>
      <c r="B584" s="9" t="str">
        <f>"656220240613205717160784"</f>
        <v>656220240613205717160784</v>
      </c>
      <c r="C584" s="9" t="str">
        <f>"李音雅"</f>
        <v>李音雅</v>
      </c>
      <c r="D584" s="9" t="str">
        <f t="shared" si="27"/>
        <v>女</v>
      </c>
      <c r="E584" s="10"/>
    </row>
    <row r="585" spans="1:5" ht="30" customHeight="1">
      <c r="A585" s="9">
        <v>583</v>
      </c>
      <c r="B585" s="9" t="str">
        <f>"656220240614100004160946"</f>
        <v>656220240614100004160946</v>
      </c>
      <c r="C585" s="9" t="str">
        <f>"潘文"</f>
        <v>潘文</v>
      </c>
      <c r="D585" s="9" t="str">
        <f t="shared" si="27"/>
        <v>女</v>
      </c>
      <c r="E585" s="10"/>
    </row>
    <row r="586" spans="1:5" ht="30" customHeight="1">
      <c r="A586" s="9">
        <v>584</v>
      </c>
      <c r="B586" s="9" t="str">
        <f>"656220240612111823158069"</f>
        <v>656220240612111823158069</v>
      </c>
      <c r="C586" s="9" t="str">
        <f>"庞小梅"</f>
        <v>庞小梅</v>
      </c>
      <c r="D586" s="9" t="str">
        <f t="shared" si="27"/>
        <v>女</v>
      </c>
      <c r="E586" s="10"/>
    </row>
    <row r="587" spans="1:5" ht="30" customHeight="1">
      <c r="A587" s="9">
        <v>585</v>
      </c>
      <c r="B587" s="9" t="str">
        <f>"656220240614113614161010"</f>
        <v>656220240614113614161010</v>
      </c>
      <c r="C587" s="9" t="str">
        <f>"陈东霞"</f>
        <v>陈东霞</v>
      </c>
      <c r="D587" s="9" t="str">
        <f t="shared" si="27"/>
        <v>女</v>
      </c>
      <c r="E587" s="10"/>
    </row>
    <row r="588" spans="1:5" ht="30" customHeight="1">
      <c r="A588" s="9">
        <v>586</v>
      </c>
      <c r="B588" s="9" t="str">
        <f>"656220240614093553160932"</f>
        <v>656220240614093553160932</v>
      </c>
      <c r="C588" s="9" t="str">
        <f>"赵思英"</f>
        <v>赵思英</v>
      </c>
      <c r="D588" s="9" t="str">
        <f t="shared" si="27"/>
        <v>女</v>
      </c>
      <c r="E588" s="10"/>
    </row>
    <row r="589" spans="1:5" ht="30" customHeight="1">
      <c r="A589" s="9">
        <v>587</v>
      </c>
      <c r="B589" s="9" t="str">
        <f>"656220240614133346161049"</f>
        <v>656220240614133346161049</v>
      </c>
      <c r="C589" s="9" t="str">
        <f>"祁曼雅"</f>
        <v>祁曼雅</v>
      </c>
      <c r="D589" s="9" t="str">
        <f t="shared" si="27"/>
        <v>女</v>
      </c>
      <c r="E589" s="10"/>
    </row>
    <row r="590" spans="1:5" ht="30" customHeight="1">
      <c r="A590" s="9">
        <v>588</v>
      </c>
      <c r="B590" s="9" t="str">
        <f>"656220240611204535156741"</f>
        <v>656220240611204535156741</v>
      </c>
      <c r="C590" s="9" t="str">
        <f>"邓德壮"</f>
        <v>邓德壮</v>
      </c>
      <c r="D590" s="9" t="str">
        <f>"男"</f>
        <v>男</v>
      </c>
      <c r="E590" s="10"/>
    </row>
    <row r="591" spans="1:5" ht="30" customHeight="1">
      <c r="A591" s="9">
        <v>589</v>
      </c>
      <c r="B591" s="9" t="str">
        <f>"656220240614153242161122"</f>
        <v>656220240614153242161122</v>
      </c>
      <c r="C591" s="9" t="str">
        <f>"林蓓"</f>
        <v>林蓓</v>
      </c>
      <c r="D591" s="9" t="str">
        <f aca="true" t="shared" si="28" ref="D591:D597">"女"</f>
        <v>女</v>
      </c>
      <c r="E591" s="10"/>
    </row>
    <row r="592" spans="1:5" ht="30" customHeight="1">
      <c r="A592" s="9">
        <v>590</v>
      </c>
      <c r="B592" s="9" t="str">
        <f>"656220240614151003161108"</f>
        <v>656220240614151003161108</v>
      </c>
      <c r="C592" s="9" t="str">
        <f>"孙婧倩"</f>
        <v>孙婧倩</v>
      </c>
      <c r="D592" s="9" t="str">
        <f t="shared" si="28"/>
        <v>女</v>
      </c>
      <c r="E592" s="10"/>
    </row>
    <row r="593" spans="1:5" ht="30" customHeight="1">
      <c r="A593" s="9">
        <v>591</v>
      </c>
      <c r="B593" s="9" t="str">
        <f>"656220240614113613161009"</f>
        <v>656220240614113613161009</v>
      </c>
      <c r="C593" s="9" t="str">
        <f>"邓云"</f>
        <v>邓云</v>
      </c>
      <c r="D593" s="9" t="str">
        <f t="shared" si="28"/>
        <v>女</v>
      </c>
      <c r="E593" s="10"/>
    </row>
    <row r="594" spans="1:5" ht="30" customHeight="1">
      <c r="A594" s="9">
        <v>592</v>
      </c>
      <c r="B594" s="9" t="str">
        <f>"656220240611105538154307"</f>
        <v>656220240611105538154307</v>
      </c>
      <c r="C594" s="9" t="str">
        <f>"王明薇"</f>
        <v>王明薇</v>
      </c>
      <c r="D594" s="9" t="str">
        <f t="shared" si="28"/>
        <v>女</v>
      </c>
      <c r="E594" s="10"/>
    </row>
    <row r="595" spans="1:5" ht="30" customHeight="1">
      <c r="A595" s="9">
        <v>593</v>
      </c>
      <c r="B595" s="9" t="str">
        <f>"656220240614172915161188"</f>
        <v>656220240614172915161188</v>
      </c>
      <c r="C595" s="9" t="str">
        <f>"谢成花"</f>
        <v>谢成花</v>
      </c>
      <c r="D595" s="9" t="str">
        <f t="shared" si="28"/>
        <v>女</v>
      </c>
      <c r="E595" s="10"/>
    </row>
    <row r="596" spans="1:5" ht="30" customHeight="1">
      <c r="A596" s="9">
        <v>594</v>
      </c>
      <c r="B596" s="9" t="str">
        <f>"656220240613221428160821"</f>
        <v>656220240613221428160821</v>
      </c>
      <c r="C596" s="9" t="str">
        <f>"吴春晓"</f>
        <v>吴春晓</v>
      </c>
      <c r="D596" s="9" t="str">
        <f t="shared" si="28"/>
        <v>女</v>
      </c>
      <c r="E596" s="10"/>
    </row>
    <row r="597" spans="1:5" ht="30" customHeight="1">
      <c r="A597" s="9">
        <v>595</v>
      </c>
      <c r="B597" s="9" t="str">
        <f>"656220240614214205161300"</f>
        <v>656220240614214205161300</v>
      </c>
      <c r="C597" s="9" t="str">
        <f>"吴月丽"</f>
        <v>吴月丽</v>
      </c>
      <c r="D597" s="9" t="str">
        <f t="shared" si="28"/>
        <v>女</v>
      </c>
      <c r="E597" s="10"/>
    </row>
    <row r="598" spans="1:5" ht="30" customHeight="1">
      <c r="A598" s="9">
        <v>596</v>
      </c>
      <c r="B598" s="9" t="str">
        <f>"656220240612161056159124"</f>
        <v>656220240612161056159124</v>
      </c>
      <c r="C598" s="9" t="str">
        <f>"陈邦冰"</f>
        <v>陈邦冰</v>
      </c>
      <c r="D598" s="9" t="str">
        <f>"男"</f>
        <v>男</v>
      </c>
      <c r="E598" s="10"/>
    </row>
    <row r="599" spans="1:5" ht="30" customHeight="1">
      <c r="A599" s="9">
        <v>597</v>
      </c>
      <c r="B599" s="9" t="str">
        <f>"656220240615002307161362"</f>
        <v>656220240615002307161362</v>
      </c>
      <c r="C599" s="9" t="str">
        <f>"韩晶"</f>
        <v>韩晶</v>
      </c>
      <c r="D599" s="9" t="str">
        <f aca="true" t="shared" si="29" ref="D599:D607">"女"</f>
        <v>女</v>
      </c>
      <c r="E599" s="10"/>
    </row>
    <row r="600" spans="1:5" ht="30" customHeight="1">
      <c r="A600" s="9">
        <v>598</v>
      </c>
      <c r="B600" s="9" t="str">
        <f>"656220240611154150155548"</f>
        <v>656220240611154150155548</v>
      </c>
      <c r="C600" s="9" t="str">
        <f>"吴小苇"</f>
        <v>吴小苇</v>
      </c>
      <c r="D600" s="9" t="str">
        <f t="shared" si="29"/>
        <v>女</v>
      </c>
      <c r="E600" s="10"/>
    </row>
    <row r="601" spans="1:5" ht="30" customHeight="1">
      <c r="A601" s="9">
        <v>599</v>
      </c>
      <c r="B601" s="9" t="str">
        <f>"656220240614122750161028"</f>
        <v>656220240614122750161028</v>
      </c>
      <c r="C601" s="9" t="str">
        <f>"吴林丹"</f>
        <v>吴林丹</v>
      </c>
      <c r="D601" s="9" t="str">
        <f t="shared" si="29"/>
        <v>女</v>
      </c>
      <c r="E601" s="10"/>
    </row>
    <row r="602" spans="1:5" ht="30" customHeight="1">
      <c r="A602" s="9">
        <v>600</v>
      </c>
      <c r="B602" s="9" t="str">
        <f>"656220240615042906161373"</f>
        <v>656220240615042906161373</v>
      </c>
      <c r="C602" s="9" t="str">
        <f>"陈春萍"</f>
        <v>陈春萍</v>
      </c>
      <c r="D602" s="9" t="str">
        <f t="shared" si="29"/>
        <v>女</v>
      </c>
      <c r="E602" s="10"/>
    </row>
    <row r="603" spans="1:5" ht="30" customHeight="1">
      <c r="A603" s="9">
        <v>601</v>
      </c>
      <c r="B603" s="9" t="str">
        <f>"656220240615113222161432"</f>
        <v>656220240615113222161432</v>
      </c>
      <c r="C603" s="9" t="str">
        <f>"孙秀英"</f>
        <v>孙秀英</v>
      </c>
      <c r="D603" s="9" t="str">
        <f t="shared" si="29"/>
        <v>女</v>
      </c>
      <c r="E603" s="10"/>
    </row>
    <row r="604" spans="1:5" ht="30" customHeight="1">
      <c r="A604" s="9">
        <v>602</v>
      </c>
      <c r="B604" s="9" t="str">
        <f>"656220240612101804157865"</f>
        <v>656220240612101804157865</v>
      </c>
      <c r="C604" s="9" t="str">
        <f>"符龙衣"</f>
        <v>符龙衣</v>
      </c>
      <c r="D604" s="9" t="str">
        <f t="shared" si="29"/>
        <v>女</v>
      </c>
      <c r="E604" s="10"/>
    </row>
    <row r="605" spans="1:5" ht="30" customHeight="1">
      <c r="A605" s="9">
        <v>603</v>
      </c>
      <c r="B605" s="9" t="str">
        <f>"656220240615161238161518"</f>
        <v>656220240615161238161518</v>
      </c>
      <c r="C605" s="9" t="str">
        <f>"李齐"</f>
        <v>李齐</v>
      </c>
      <c r="D605" s="9" t="str">
        <f t="shared" si="29"/>
        <v>女</v>
      </c>
      <c r="E605" s="10"/>
    </row>
    <row r="606" spans="1:5" ht="30" customHeight="1">
      <c r="A606" s="9">
        <v>604</v>
      </c>
      <c r="B606" s="9" t="str">
        <f>"656220240615185326161563"</f>
        <v>656220240615185326161563</v>
      </c>
      <c r="C606" s="9" t="str">
        <f>"翁瑞冰"</f>
        <v>翁瑞冰</v>
      </c>
      <c r="D606" s="9" t="str">
        <f t="shared" si="29"/>
        <v>女</v>
      </c>
      <c r="E606" s="10"/>
    </row>
    <row r="607" spans="1:5" ht="30" customHeight="1">
      <c r="A607" s="9">
        <v>605</v>
      </c>
      <c r="B607" s="9" t="str">
        <f>"656220240616084122161657"</f>
        <v>656220240616084122161657</v>
      </c>
      <c r="C607" s="9" t="str">
        <f>"林姝含"</f>
        <v>林姝含</v>
      </c>
      <c r="D607" s="9" t="str">
        <f t="shared" si="29"/>
        <v>女</v>
      </c>
      <c r="E607" s="10"/>
    </row>
    <row r="608" spans="1:5" ht="30" customHeight="1">
      <c r="A608" s="9">
        <v>606</v>
      </c>
      <c r="B608" s="9" t="str">
        <f>"656220240613015813159883"</f>
        <v>656220240613015813159883</v>
      </c>
      <c r="C608" s="9" t="str">
        <f>"吉训明"</f>
        <v>吉训明</v>
      </c>
      <c r="D608" s="9" t="str">
        <f>"男"</f>
        <v>男</v>
      </c>
      <c r="E608" s="10"/>
    </row>
    <row r="609" spans="1:5" ht="30" customHeight="1">
      <c r="A609" s="9">
        <v>607</v>
      </c>
      <c r="B609" s="9" t="str">
        <f>"656220240616162027161772"</f>
        <v>656220240616162027161772</v>
      </c>
      <c r="C609" s="9" t="str">
        <f>"蔡慧"</f>
        <v>蔡慧</v>
      </c>
      <c r="D609" s="9" t="str">
        <f aca="true" t="shared" si="30" ref="D609:D627">"女"</f>
        <v>女</v>
      </c>
      <c r="E609" s="11" t="s">
        <v>11</v>
      </c>
    </row>
    <row r="610" spans="1:5" ht="30" customHeight="1">
      <c r="A610" s="9">
        <v>608</v>
      </c>
      <c r="B610" s="9" t="str">
        <f>"656220240617093413162000"</f>
        <v>656220240617093413162000</v>
      </c>
      <c r="C610" s="9" t="str">
        <f>"梁承教"</f>
        <v>梁承教</v>
      </c>
      <c r="D610" s="9" t="str">
        <f t="shared" si="30"/>
        <v>女</v>
      </c>
      <c r="E610" s="10"/>
    </row>
    <row r="611" spans="1:5" ht="30" customHeight="1">
      <c r="A611" s="9">
        <v>609</v>
      </c>
      <c r="B611" s="9" t="str">
        <f>"656220240613154302160450"</f>
        <v>656220240613154302160450</v>
      </c>
      <c r="C611" s="9" t="str">
        <f>"苏雯"</f>
        <v>苏雯</v>
      </c>
      <c r="D611" s="9" t="str">
        <f t="shared" si="30"/>
        <v>女</v>
      </c>
      <c r="E611" s="10"/>
    </row>
    <row r="612" spans="1:5" ht="30" customHeight="1">
      <c r="A612" s="9">
        <v>610</v>
      </c>
      <c r="B612" s="9" t="str">
        <f>"656220240617100428162023"</f>
        <v>656220240617100428162023</v>
      </c>
      <c r="C612" s="9" t="str">
        <f>"孔子媚"</f>
        <v>孔子媚</v>
      </c>
      <c r="D612" s="9" t="str">
        <f t="shared" si="30"/>
        <v>女</v>
      </c>
      <c r="E612" s="10"/>
    </row>
    <row r="613" spans="1:5" ht="30" customHeight="1">
      <c r="A613" s="9">
        <v>611</v>
      </c>
      <c r="B613" s="9" t="str">
        <f>"656220240617102606162045"</f>
        <v>656220240617102606162045</v>
      </c>
      <c r="C613" s="9" t="str">
        <f>"许世桃"</f>
        <v>许世桃</v>
      </c>
      <c r="D613" s="9" t="str">
        <f t="shared" si="30"/>
        <v>女</v>
      </c>
      <c r="E613" s="10"/>
    </row>
    <row r="614" spans="1:5" ht="30" customHeight="1">
      <c r="A614" s="9">
        <v>612</v>
      </c>
      <c r="B614" s="9" t="str">
        <f>"656220240615180222161551"</f>
        <v>656220240615180222161551</v>
      </c>
      <c r="C614" s="9" t="str">
        <f>"麦慧霞"</f>
        <v>麦慧霞</v>
      </c>
      <c r="D614" s="9" t="str">
        <f t="shared" si="30"/>
        <v>女</v>
      </c>
      <c r="E614" s="10"/>
    </row>
    <row r="615" spans="1:5" ht="30" customHeight="1">
      <c r="A615" s="9">
        <v>613</v>
      </c>
      <c r="B615" s="9" t="str">
        <f>"656220240617132658162183"</f>
        <v>656220240617132658162183</v>
      </c>
      <c r="C615" s="9" t="str">
        <f>"陈彩玉"</f>
        <v>陈彩玉</v>
      </c>
      <c r="D615" s="9" t="str">
        <f t="shared" si="30"/>
        <v>女</v>
      </c>
      <c r="E615" s="10"/>
    </row>
    <row r="616" spans="1:5" ht="30" customHeight="1">
      <c r="A616" s="9">
        <v>614</v>
      </c>
      <c r="B616" s="9" t="str">
        <f>"656220240617131248162167"</f>
        <v>656220240617131248162167</v>
      </c>
      <c r="C616" s="9" t="str">
        <f>"林氏黛"</f>
        <v>林氏黛</v>
      </c>
      <c r="D616" s="9" t="str">
        <f t="shared" si="30"/>
        <v>女</v>
      </c>
      <c r="E616" s="10"/>
    </row>
    <row r="617" spans="1:5" ht="30" customHeight="1">
      <c r="A617" s="9">
        <v>615</v>
      </c>
      <c r="B617" s="9" t="str">
        <f>"656220240611162600155838"</f>
        <v>656220240611162600155838</v>
      </c>
      <c r="C617" s="9" t="str">
        <f>"杨乖月"</f>
        <v>杨乖月</v>
      </c>
      <c r="D617" s="9" t="str">
        <f t="shared" si="30"/>
        <v>女</v>
      </c>
      <c r="E617" s="10"/>
    </row>
    <row r="618" spans="1:5" ht="30" customHeight="1">
      <c r="A618" s="9">
        <v>616</v>
      </c>
      <c r="B618" s="9" t="str">
        <f>"656220240617144510162240"</f>
        <v>656220240617144510162240</v>
      </c>
      <c r="C618" s="9" t="str">
        <f>"郭秀霞"</f>
        <v>郭秀霞</v>
      </c>
      <c r="D618" s="9" t="str">
        <f t="shared" si="30"/>
        <v>女</v>
      </c>
      <c r="E618" s="10"/>
    </row>
    <row r="619" spans="1:5" ht="30" customHeight="1">
      <c r="A619" s="9">
        <v>617</v>
      </c>
      <c r="B619" s="9" t="str">
        <f>"656220240617184315162383"</f>
        <v>656220240617184315162383</v>
      </c>
      <c r="C619" s="9" t="str">
        <f>"李美莹"</f>
        <v>李美莹</v>
      </c>
      <c r="D619" s="9" t="str">
        <f t="shared" si="30"/>
        <v>女</v>
      </c>
      <c r="E619" s="10"/>
    </row>
    <row r="620" spans="1:5" ht="30" customHeight="1">
      <c r="A620" s="9">
        <v>618</v>
      </c>
      <c r="B620" s="9" t="str">
        <f>"656220240617190628162391"</f>
        <v>656220240617190628162391</v>
      </c>
      <c r="C620" s="9" t="str">
        <f>"张海青"</f>
        <v>张海青</v>
      </c>
      <c r="D620" s="9" t="str">
        <f t="shared" si="30"/>
        <v>女</v>
      </c>
      <c r="E620" s="10"/>
    </row>
    <row r="621" spans="1:5" ht="30" customHeight="1">
      <c r="A621" s="9">
        <v>619</v>
      </c>
      <c r="B621" s="9" t="str">
        <f>"656220240617192744162395"</f>
        <v>656220240617192744162395</v>
      </c>
      <c r="C621" s="9" t="str">
        <f>"赖冰如"</f>
        <v>赖冰如</v>
      </c>
      <c r="D621" s="9" t="str">
        <f t="shared" si="30"/>
        <v>女</v>
      </c>
      <c r="E621" s="10"/>
    </row>
    <row r="622" spans="1:5" ht="30" customHeight="1">
      <c r="A622" s="9">
        <v>620</v>
      </c>
      <c r="B622" s="9" t="str">
        <f>"656220240616192306161823"</f>
        <v>656220240616192306161823</v>
      </c>
      <c r="C622" s="9" t="str">
        <f>"蔡蕊"</f>
        <v>蔡蕊</v>
      </c>
      <c r="D622" s="9" t="str">
        <f t="shared" si="30"/>
        <v>女</v>
      </c>
      <c r="E622" s="10"/>
    </row>
    <row r="623" spans="1:5" ht="30" customHeight="1">
      <c r="A623" s="9">
        <v>621</v>
      </c>
      <c r="B623" s="9" t="str">
        <f>"656220240611194707156580"</f>
        <v>656220240611194707156580</v>
      </c>
      <c r="C623" s="9" t="str">
        <f>"文欣"</f>
        <v>文欣</v>
      </c>
      <c r="D623" s="9" t="str">
        <f t="shared" si="30"/>
        <v>女</v>
      </c>
      <c r="E623" s="10"/>
    </row>
    <row r="624" spans="1:5" ht="30" customHeight="1">
      <c r="A624" s="9">
        <v>622</v>
      </c>
      <c r="B624" s="9" t="str">
        <f>"656220240612153609158956"</f>
        <v>656220240612153609158956</v>
      </c>
      <c r="C624" s="9" t="str">
        <f>"陈海轮"</f>
        <v>陈海轮</v>
      </c>
      <c r="D624" s="9" t="str">
        <f t="shared" si="30"/>
        <v>女</v>
      </c>
      <c r="E624" s="10"/>
    </row>
    <row r="625" spans="1:5" ht="30" customHeight="1">
      <c r="A625" s="9">
        <v>623</v>
      </c>
      <c r="B625" s="9" t="str">
        <f>"656220240614161005161153"</f>
        <v>656220240614161005161153</v>
      </c>
      <c r="C625" s="9" t="str">
        <f>"王秋叶"</f>
        <v>王秋叶</v>
      </c>
      <c r="D625" s="9" t="str">
        <f t="shared" si="30"/>
        <v>女</v>
      </c>
      <c r="E625" s="10"/>
    </row>
    <row r="626" spans="1:5" ht="30" customHeight="1">
      <c r="A626" s="9">
        <v>624</v>
      </c>
      <c r="B626" s="9" t="str">
        <f>"656220240617213524162442"</f>
        <v>656220240617213524162442</v>
      </c>
      <c r="C626" s="9" t="str">
        <f>"赵敏"</f>
        <v>赵敏</v>
      </c>
      <c r="D626" s="9" t="str">
        <f t="shared" si="30"/>
        <v>女</v>
      </c>
      <c r="E626" s="10"/>
    </row>
    <row r="627" spans="1:5" ht="30" customHeight="1">
      <c r="A627" s="9">
        <v>625</v>
      </c>
      <c r="B627" s="9" t="str">
        <f>"656220240617221748162468"</f>
        <v>656220240617221748162468</v>
      </c>
      <c r="C627" s="9" t="str">
        <f>"吴玉爱"</f>
        <v>吴玉爱</v>
      </c>
      <c r="D627" s="9" t="str">
        <f t="shared" si="30"/>
        <v>女</v>
      </c>
      <c r="E627" s="10"/>
    </row>
    <row r="628" spans="1:5" ht="30" customHeight="1">
      <c r="A628" s="9">
        <v>626</v>
      </c>
      <c r="B628" s="9" t="str">
        <f>"656220240617225749162491"</f>
        <v>656220240617225749162491</v>
      </c>
      <c r="C628" s="9" t="str">
        <f>"伍理权"</f>
        <v>伍理权</v>
      </c>
      <c r="D628" s="9" t="str">
        <f>"男"</f>
        <v>男</v>
      </c>
      <c r="E628" s="10"/>
    </row>
    <row r="629" spans="1:5" ht="30" customHeight="1">
      <c r="A629" s="9">
        <v>627</v>
      </c>
      <c r="B629" s="9" t="str">
        <f>"656220240612231005159821"</f>
        <v>656220240612231005159821</v>
      </c>
      <c r="C629" s="9" t="str">
        <f>"林道锦"</f>
        <v>林道锦</v>
      </c>
      <c r="D629" s="9" t="str">
        <f>"男"</f>
        <v>男</v>
      </c>
      <c r="E629" s="10"/>
    </row>
    <row r="630" spans="1:5" ht="30" customHeight="1">
      <c r="A630" s="9">
        <v>628</v>
      </c>
      <c r="B630" s="9" t="str">
        <f>"656220240617230244162495"</f>
        <v>656220240617230244162495</v>
      </c>
      <c r="C630" s="9" t="str">
        <f>"覃集文"</f>
        <v>覃集文</v>
      </c>
      <c r="D630" s="9" t="str">
        <f>"女"</f>
        <v>女</v>
      </c>
      <c r="E630" s="10"/>
    </row>
    <row r="631" spans="1:5" ht="30" customHeight="1">
      <c r="A631" s="9">
        <v>629</v>
      </c>
      <c r="B631" s="9" t="str">
        <f>"656220240617233034162504"</f>
        <v>656220240617233034162504</v>
      </c>
      <c r="C631" s="9" t="str">
        <f>"岑举芳"</f>
        <v>岑举芳</v>
      </c>
      <c r="D631" s="9" t="str">
        <f>"女"</f>
        <v>女</v>
      </c>
      <c r="E631" s="10"/>
    </row>
    <row r="632" spans="1:5" ht="30" customHeight="1">
      <c r="A632" s="9">
        <v>630</v>
      </c>
      <c r="B632" s="9" t="str">
        <f>"656220240617233843162508"</f>
        <v>656220240617233843162508</v>
      </c>
      <c r="C632" s="9" t="str">
        <f>"文亚倩"</f>
        <v>文亚倩</v>
      </c>
      <c r="D632" s="9" t="str">
        <f>"女"</f>
        <v>女</v>
      </c>
      <c r="E632" s="10"/>
    </row>
    <row r="633" spans="1:5" ht="30" customHeight="1">
      <c r="A633" s="9">
        <v>631</v>
      </c>
      <c r="B633" s="9" t="str">
        <f>"656220240617143823162231"</f>
        <v>656220240617143823162231</v>
      </c>
      <c r="C633" s="9" t="str">
        <f>"文美方"</f>
        <v>文美方</v>
      </c>
      <c r="D633" s="9" t="str">
        <f>"女"</f>
        <v>女</v>
      </c>
      <c r="E633" s="10"/>
    </row>
    <row r="634" spans="1:5" ht="30" customHeight="1">
      <c r="A634" s="9">
        <v>632</v>
      </c>
      <c r="B634" s="9" t="str">
        <f>"656220240617164849162333"</f>
        <v>656220240617164849162333</v>
      </c>
      <c r="C634" s="9" t="str">
        <f>"林兴梅"</f>
        <v>林兴梅</v>
      </c>
      <c r="D634" s="9" t="str">
        <f>"女"</f>
        <v>女</v>
      </c>
      <c r="E634" s="10"/>
    </row>
    <row r="635" spans="1:5" ht="30" customHeight="1">
      <c r="A635" s="9">
        <v>633</v>
      </c>
      <c r="B635" s="9" t="str">
        <f>"656220240618021345162539"</f>
        <v>656220240618021345162539</v>
      </c>
      <c r="C635" s="9" t="str">
        <f>"戴君华"</f>
        <v>戴君华</v>
      </c>
      <c r="D635" s="9" t="str">
        <f>"男"</f>
        <v>男</v>
      </c>
      <c r="E635" s="10"/>
    </row>
    <row r="636" spans="1:5" ht="30" customHeight="1">
      <c r="A636" s="9">
        <v>634</v>
      </c>
      <c r="B636" s="9" t="str">
        <f>"656220240618090236162584"</f>
        <v>656220240618090236162584</v>
      </c>
      <c r="C636" s="9" t="str">
        <f>"吴小红"</f>
        <v>吴小红</v>
      </c>
      <c r="D636" s="9" t="str">
        <f aca="true" t="shared" si="31" ref="D636:D653">"女"</f>
        <v>女</v>
      </c>
      <c r="E636" s="10"/>
    </row>
    <row r="637" spans="1:5" ht="30" customHeight="1">
      <c r="A637" s="9">
        <v>635</v>
      </c>
      <c r="B637" s="9" t="str">
        <f>"656220240617094507162006"</f>
        <v>656220240617094507162006</v>
      </c>
      <c r="C637" s="9" t="str">
        <f>"邢冬警"</f>
        <v>邢冬警</v>
      </c>
      <c r="D637" s="9" t="str">
        <f t="shared" si="31"/>
        <v>女</v>
      </c>
      <c r="E637" s="10"/>
    </row>
    <row r="638" spans="1:5" ht="30" customHeight="1">
      <c r="A638" s="9">
        <v>636</v>
      </c>
      <c r="B638" s="9" t="str">
        <f>"656220240618093623162607"</f>
        <v>656220240618093623162607</v>
      </c>
      <c r="C638" s="9" t="str">
        <f>"陈志霞"</f>
        <v>陈志霞</v>
      </c>
      <c r="D638" s="9" t="str">
        <f t="shared" si="31"/>
        <v>女</v>
      </c>
      <c r="E638" s="10"/>
    </row>
    <row r="639" spans="1:5" ht="30" customHeight="1">
      <c r="A639" s="9">
        <v>637</v>
      </c>
      <c r="B639" s="9" t="str">
        <f>"656220240618095520162618"</f>
        <v>656220240618095520162618</v>
      </c>
      <c r="C639" s="9" t="str">
        <f>"王明婷"</f>
        <v>王明婷</v>
      </c>
      <c r="D639" s="9" t="str">
        <f t="shared" si="31"/>
        <v>女</v>
      </c>
      <c r="E639" s="10"/>
    </row>
    <row r="640" spans="1:5" ht="30" customHeight="1">
      <c r="A640" s="9">
        <v>638</v>
      </c>
      <c r="B640" s="9" t="str">
        <f>"656220240615101216161404"</f>
        <v>656220240615101216161404</v>
      </c>
      <c r="C640" s="9" t="str">
        <f>"崔庭兰"</f>
        <v>崔庭兰</v>
      </c>
      <c r="D640" s="9" t="str">
        <f t="shared" si="31"/>
        <v>女</v>
      </c>
      <c r="E640" s="10"/>
    </row>
    <row r="641" spans="1:5" ht="30" customHeight="1">
      <c r="A641" s="9">
        <v>639</v>
      </c>
      <c r="B641" s="9" t="str">
        <f>"656220240618093139162603"</f>
        <v>656220240618093139162603</v>
      </c>
      <c r="C641" s="9" t="str">
        <f>"黎碧茵"</f>
        <v>黎碧茵</v>
      </c>
      <c r="D641" s="9" t="str">
        <f t="shared" si="31"/>
        <v>女</v>
      </c>
      <c r="E641" s="10"/>
    </row>
    <row r="642" spans="1:5" ht="30" customHeight="1">
      <c r="A642" s="9">
        <v>640</v>
      </c>
      <c r="B642" s="9" t="str">
        <f>"656220240618092606162596"</f>
        <v>656220240618092606162596</v>
      </c>
      <c r="C642" s="9" t="str">
        <f>"符慧珍"</f>
        <v>符慧珍</v>
      </c>
      <c r="D642" s="9" t="str">
        <f t="shared" si="31"/>
        <v>女</v>
      </c>
      <c r="E642" s="10"/>
    </row>
    <row r="643" spans="1:5" ht="30" customHeight="1">
      <c r="A643" s="9">
        <v>641</v>
      </c>
      <c r="B643" s="9" t="str">
        <f>"656220240618023300162542"</f>
        <v>656220240618023300162542</v>
      </c>
      <c r="C643" s="9" t="str">
        <f>"许梅嫣"</f>
        <v>许梅嫣</v>
      </c>
      <c r="D643" s="9" t="str">
        <f t="shared" si="31"/>
        <v>女</v>
      </c>
      <c r="E643" s="10"/>
    </row>
    <row r="644" spans="1:5" ht="30" customHeight="1">
      <c r="A644" s="9">
        <v>642</v>
      </c>
      <c r="B644" s="9" t="str">
        <f>"656220240616225816161907"</f>
        <v>656220240616225816161907</v>
      </c>
      <c r="C644" s="9" t="str">
        <f>"黄钟秦"</f>
        <v>黄钟秦</v>
      </c>
      <c r="D644" s="9" t="str">
        <f t="shared" si="31"/>
        <v>女</v>
      </c>
      <c r="E644" s="10"/>
    </row>
    <row r="645" spans="1:5" ht="30" customHeight="1">
      <c r="A645" s="9">
        <v>643</v>
      </c>
      <c r="B645" s="9" t="str">
        <f>"656220240618110841162678"</f>
        <v>656220240618110841162678</v>
      </c>
      <c r="C645" s="9" t="str">
        <f>"陈宝桦"</f>
        <v>陈宝桦</v>
      </c>
      <c r="D645" s="9" t="str">
        <f t="shared" si="31"/>
        <v>女</v>
      </c>
      <c r="E645" s="10"/>
    </row>
    <row r="646" spans="1:5" ht="30" customHeight="1">
      <c r="A646" s="9">
        <v>644</v>
      </c>
      <c r="B646" s="9" t="str">
        <f>"656220240614192318161230"</f>
        <v>656220240614192318161230</v>
      </c>
      <c r="C646" s="9" t="str">
        <f>"陈姝羽"</f>
        <v>陈姝羽</v>
      </c>
      <c r="D646" s="9" t="str">
        <f t="shared" si="31"/>
        <v>女</v>
      </c>
      <c r="E646" s="10"/>
    </row>
    <row r="647" spans="1:5" ht="30" customHeight="1">
      <c r="A647" s="9">
        <v>645</v>
      </c>
      <c r="B647" s="9" t="str">
        <f>"656220240615102734161414"</f>
        <v>656220240615102734161414</v>
      </c>
      <c r="C647" s="9" t="str">
        <f>"何佳惠"</f>
        <v>何佳惠</v>
      </c>
      <c r="D647" s="9" t="str">
        <f t="shared" si="31"/>
        <v>女</v>
      </c>
      <c r="E647" s="10"/>
    </row>
    <row r="648" spans="1:5" ht="30" customHeight="1">
      <c r="A648" s="9">
        <v>646</v>
      </c>
      <c r="B648" s="9" t="str">
        <f>"656220240615124102161450"</f>
        <v>656220240615124102161450</v>
      </c>
      <c r="C648" s="9" t="str">
        <f>"郑琦"</f>
        <v>郑琦</v>
      </c>
      <c r="D648" s="9" t="str">
        <f t="shared" si="31"/>
        <v>女</v>
      </c>
      <c r="E648" s="10"/>
    </row>
    <row r="649" spans="1:5" ht="30" customHeight="1">
      <c r="A649" s="9">
        <v>647</v>
      </c>
      <c r="B649" s="9" t="str">
        <f>"656220240617112214162095"</f>
        <v>656220240617112214162095</v>
      </c>
      <c r="C649" s="9" t="str">
        <f>"陈虹姗"</f>
        <v>陈虹姗</v>
      </c>
      <c r="D649" s="9" t="str">
        <f t="shared" si="31"/>
        <v>女</v>
      </c>
      <c r="E649" s="10"/>
    </row>
    <row r="650" spans="1:5" ht="30" customHeight="1">
      <c r="A650" s="9">
        <v>648</v>
      </c>
      <c r="B650" s="9" t="str">
        <f>"656220240611093224153894"</f>
        <v>656220240611093224153894</v>
      </c>
      <c r="C650" s="9" t="str">
        <f>"陈舒逸"</f>
        <v>陈舒逸</v>
      </c>
      <c r="D650" s="9" t="str">
        <f t="shared" si="31"/>
        <v>女</v>
      </c>
      <c r="E650" s="10"/>
    </row>
    <row r="651" spans="1:5" ht="30" customHeight="1">
      <c r="A651" s="9">
        <v>649</v>
      </c>
      <c r="B651" s="9" t="str">
        <f>"656220240611104854154271"</f>
        <v>656220240611104854154271</v>
      </c>
      <c r="C651" s="9" t="str">
        <f>"张玉凤"</f>
        <v>张玉凤</v>
      </c>
      <c r="D651" s="9" t="str">
        <f t="shared" si="31"/>
        <v>女</v>
      </c>
      <c r="E651" s="10"/>
    </row>
    <row r="652" spans="1:5" ht="30" customHeight="1">
      <c r="A652" s="9">
        <v>650</v>
      </c>
      <c r="B652" s="9" t="str">
        <f>"656220240611103257154173"</f>
        <v>656220240611103257154173</v>
      </c>
      <c r="C652" s="9" t="str">
        <f>"麦汝婷"</f>
        <v>麦汝婷</v>
      </c>
      <c r="D652" s="9" t="str">
        <f t="shared" si="31"/>
        <v>女</v>
      </c>
      <c r="E652" s="10"/>
    </row>
    <row r="653" spans="1:5" ht="30" customHeight="1">
      <c r="A653" s="9">
        <v>651</v>
      </c>
      <c r="B653" s="9" t="str">
        <f>"656220240612102500157885"</f>
        <v>656220240612102500157885</v>
      </c>
      <c r="C653" s="9" t="str">
        <f>"梁春燕"</f>
        <v>梁春燕</v>
      </c>
      <c r="D653" s="9" t="str">
        <f t="shared" si="31"/>
        <v>女</v>
      </c>
      <c r="E653" s="10"/>
    </row>
    <row r="654" spans="1:5" ht="30" customHeight="1">
      <c r="A654" s="9">
        <v>652</v>
      </c>
      <c r="B654" s="9" t="str">
        <f>"656220240612073122157512"</f>
        <v>656220240612073122157512</v>
      </c>
      <c r="C654" s="9" t="str">
        <f>"林天宇"</f>
        <v>林天宇</v>
      </c>
      <c r="D654" s="9" t="str">
        <f>"男"</f>
        <v>男</v>
      </c>
      <c r="E654" s="10"/>
    </row>
    <row r="655" spans="1:5" ht="30" customHeight="1">
      <c r="A655" s="9">
        <v>653</v>
      </c>
      <c r="B655" s="9" t="str">
        <f>"656220240613165650160561"</f>
        <v>656220240613165650160561</v>
      </c>
      <c r="C655" s="9" t="str">
        <f>"吉秋靓"</f>
        <v>吉秋靓</v>
      </c>
      <c r="D655" s="9" t="str">
        <f>"女"</f>
        <v>女</v>
      </c>
      <c r="E655" s="10"/>
    </row>
    <row r="656" spans="1:5" ht="30" customHeight="1">
      <c r="A656" s="9">
        <v>654</v>
      </c>
      <c r="B656" s="9" t="str">
        <f>"656220240614130521161040"</f>
        <v>656220240614130521161040</v>
      </c>
      <c r="C656" s="9" t="str">
        <f>"李君位"</f>
        <v>李君位</v>
      </c>
      <c r="D656" s="9" t="str">
        <f>"男"</f>
        <v>男</v>
      </c>
      <c r="E656" s="10"/>
    </row>
    <row r="657" spans="1:5" ht="30" customHeight="1">
      <c r="A657" s="9">
        <v>655</v>
      </c>
      <c r="B657" s="9" t="str">
        <f>"656220240616110035161682"</f>
        <v>656220240616110035161682</v>
      </c>
      <c r="C657" s="9" t="str">
        <f>"万江川"</f>
        <v>万江川</v>
      </c>
      <c r="D657" s="9" t="str">
        <f>"女"</f>
        <v>女</v>
      </c>
      <c r="E657" s="10"/>
    </row>
    <row r="658" spans="1:5" ht="30" customHeight="1">
      <c r="A658" s="9">
        <v>656</v>
      </c>
      <c r="B658" s="9" t="str">
        <f>"656220240617215013162454"</f>
        <v>656220240617215013162454</v>
      </c>
      <c r="C658" s="9" t="str">
        <f>"韦诗韵"</f>
        <v>韦诗韵</v>
      </c>
      <c r="D658" s="9" t="str">
        <f>"女"</f>
        <v>女</v>
      </c>
      <c r="E658" s="10"/>
    </row>
    <row r="659" spans="1:5" ht="30" customHeight="1">
      <c r="A659" s="9">
        <v>657</v>
      </c>
      <c r="B659" s="9" t="str">
        <f>"656220240614155522161140"</f>
        <v>656220240614155522161140</v>
      </c>
      <c r="C659" s="9" t="str">
        <f>"吴鹏"</f>
        <v>吴鹏</v>
      </c>
      <c r="D659" s="9" t="str">
        <f>"男"</f>
        <v>男</v>
      </c>
      <c r="E659" s="10"/>
    </row>
    <row r="660" spans="1:5" ht="30" customHeight="1">
      <c r="A660" s="9">
        <v>658</v>
      </c>
      <c r="B660" s="9" t="str">
        <f>"656220240617005040161926"</f>
        <v>656220240617005040161926</v>
      </c>
      <c r="C660" s="9" t="str">
        <f>"陈政澎"</f>
        <v>陈政澎</v>
      </c>
      <c r="D660" s="9" t="str">
        <f>"男"</f>
        <v>男</v>
      </c>
      <c r="E660" s="10"/>
    </row>
    <row r="661" spans="1:5" ht="30" customHeight="1">
      <c r="A661" s="9">
        <v>659</v>
      </c>
      <c r="B661" s="9" t="str">
        <f>"656220240618110409162676"</f>
        <v>656220240618110409162676</v>
      </c>
      <c r="C661" s="9" t="str">
        <f>"杨英乔"</f>
        <v>杨英乔</v>
      </c>
      <c r="D661" s="9" t="str">
        <f>"女"</f>
        <v>女</v>
      </c>
      <c r="E661" s="10"/>
    </row>
    <row r="662" spans="1:5" ht="30" customHeight="1">
      <c r="A662" s="9">
        <v>660</v>
      </c>
      <c r="B662" s="9" t="str">
        <f>"656220240618100920162630"</f>
        <v>656220240618100920162630</v>
      </c>
      <c r="C662" s="9" t="str">
        <f>"李佳宁"</f>
        <v>李佳宁</v>
      </c>
      <c r="D662" s="9" t="str">
        <f>"女"</f>
        <v>女</v>
      </c>
      <c r="E662" s="10"/>
    </row>
    <row r="663" spans="1:5" ht="30" customHeight="1">
      <c r="A663" s="9">
        <v>661</v>
      </c>
      <c r="B663" s="9" t="str">
        <f>"656220240611104603154251"</f>
        <v>656220240611104603154251</v>
      </c>
      <c r="C663" s="9" t="str">
        <f>"吴育芬"</f>
        <v>吴育芬</v>
      </c>
      <c r="D663" s="9" t="str">
        <f>"女"</f>
        <v>女</v>
      </c>
      <c r="E663" s="10"/>
    </row>
    <row r="664" spans="1:5" ht="30" customHeight="1">
      <c r="A664" s="9">
        <v>662</v>
      </c>
      <c r="B664" s="9" t="str">
        <f>"656220240611114637154549"</f>
        <v>656220240611114637154549</v>
      </c>
      <c r="C664" s="9" t="str">
        <f>"符运松"</f>
        <v>符运松</v>
      </c>
      <c r="D664" s="9" t="str">
        <f>"男"</f>
        <v>男</v>
      </c>
      <c r="E664" s="10"/>
    </row>
    <row r="665" spans="1:5" ht="30" customHeight="1">
      <c r="A665" s="9">
        <v>663</v>
      </c>
      <c r="B665" s="9" t="str">
        <f>"656220240611111505154417"</f>
        <v>656220240611111505154417</v>
      </c>
      <c r="C665" s="9" t="str">
        <f>"陈皓云"</f>
        <v>陈皓云</v>
      </c>
      <c r="D665" s="9" t="str">
        <f>"女"</f>
        <v>女</v>
      </c>
      <c r="E665" s="10"/>
    </row>
    <row r="666" spans="1:5" ht="30" customHeight="1">
      <c r="A666" s="9">
        <v>664</v>
      </c>
      <c r="B666" s="9" t="str">
        <f>"656220240611133544154932"</f>
        <v>656220240611133544154932</v>
      </c>
      <c r="C666" s="9" t="str">
        <f>"云娜"</f>
        <v>云娜</v>
      </c>
      <c r="D666" s="9" t="str">
        <f>"女"</f>
        <v>女</v>
      </c>
      <c r="E666" s="10"/>
    </row>
    <row r="667" spans="1:5" ht="30" customHeight="1">
      <c r="A667" s="9">
        <v>665</v>
      </c>
      <c r="B667" s="9" t="str">
        <f>"656220240611141321155067"</f>
        <v>656220240611141321155067</v>
      </c>
      <c r="C667" s="9" t="str">
        <f>"吴冬琴"</f>
        <v>吴冬琴</v>
      </c>
      <c r="D667" s="9" t="str">
        <f>"女"</f>
        <v>女</v>
      </c>
      <c r="E667" s="10"/>
    </row>
    <row r="668" spans="1:5" ht="30" customHeight="1">
      <c r="A668" s="9">
        <v>666</v>
      </c>
      <c r="B668" s="9" t="str">
        <f>"656220240613014003159881"</f>
        <v>656220240613014003159881</v>
      </c>
      <c r="C668" s="9" t="str">
        <f>"卢帅"</f>
        <v>卢帅</v>
      </c>
      <c r="D668" s="9" t="str">
        <f>"女"</f>
        <v>女</v>
      </c>
      <c r="E668" s="10"/>
    </row>
    <row r="669" spans="1:5" ht="30" customHeight="1">
      <c r="A669" s="9">
        <v>667</v>
      </c>
      <c r="B669" s="9" t="str">
        <f>"656220240613210257160790"</f>
        <v>656220240613210257160790</v>
      </c>
      <c r="C669" s="9" t="str">
        <f>"吴晓虹"</f>
        <v>吴晓虹</v>
      </c>
      <c r="D669" s="9" t="str">
        <f>"女"</f>
        <v>女</v>
      </c>
      <c r="E669" s="10"/>
    </row>
    <row r="670" spans="1:5" ht="30" customHeight="1">
      <c r="A670" s="9">
        <v>668</v>
      </c>
      <c r="B670" s="9" t="str">
        <f>"656220240614093024160929"</f>
        <v>656220240614093024160929</v>
      </c>
      <c r="C670" s="9" t="str">
        <f>"王政祥"</f>
        <v>王政祥</v>
      </c>
      <c r="D670" s="9" t="str">
        <f>"男"</f>
        <v>男</v>
      </c>
      <c r="E670" s="10"/>
    </row>
    <row r="671" spans="1:5" ht="30" customHeight="1">
      <c r="A671" s="9">
        <v>669</v>
      </c>
      <c r="B671" s="9" t="str">
        <f>"656220240614151207161112"</f>
        <v>656220240614151207161112</v>
      </c>
      <c r="C671" s="9" t="str">
        <f>"刘佩"</f>
        <v>刘佩</v>
      </c>
      <c r="D671" s="9" t="str">
        <f aca="true" t="shared" si="32" ref="D671:D685">"女"</f>
        <v>女</v>
      </c>
      <c r="E671" s="10"/>
    </row>
    <row r="672" spans="1:5" ht="30" customHeight="1">
      <c r="A672" s="9">
        <v>670</v>
      </c>
      <c r="B672" s="9" t="str">
        <f>"656220240614170912161178"</f>
        <v>656220240614170912161178</v>
      </c>
      <c r="C672" s="9" t="str">
        <f>"陈菊"</f>
        <v>陈菊</v>
      </c>
      <c r="D672" s="9" t="str">
        <f t="shared" si="32"/>
        <v>女</v>
      </c>
      <c r="E672" s="10"/>
    </row>
    <row r="673" spans="1:5" ht="30" customHeight="1">
      <c r="A673" s="9">
        <v>671</v>
      </c>
      <c r="B673" s="9" t="str">
        <f>"656220240614135114161055"</f>
        <v>656220240614135114161055</v>
      </c>
      <c r="C673" s="9" t="str">
        <f>"柯行苗"</f>
        <v>柯行苗</v>
      </c>
      <c r="D673" s="9" t="str">
        <f t="shared" si="32"/>
        <v>女</v>
      </c>
      <c r="E673" s="10"/>
    </row>
    <row r="674" spans="1:5" ht="30" customHeight="1">
      <c r="A674" s="9">
        <v>672</v>
      </c>
      <c r="B674" s="9" t="str">
        <f>"656220240616171719161792"</f>
        <v>656220240616171719161792</v>
      </c>
      <c r="C674" s="9" t="str">
        <f>"张璇"</f>
        <v>张璇</v>
      </c>
      <c r="D674" s="9" t="str">
        <f t="shared" si="32"/>
        <v>女</v>
      </c>
      <c r="E674" s="10"/>
    </row>
    <row r="675" spans="1:5" ht="30" customHeight="1">
      <c r="A675" s="9">
        <v>673</v>
      </c>
      <c r="B675" s="9" t="str">
        <f>"656220240616164457161780"</f>
        <v>656220240616164457161780</v>
      </c>
      <c r="C675" s="9" t="str">
        <f>"陈春彦"</f>
        <v>陈春彦</v>
      </c>
      <c r="D675" s="9" t="str">
        <f t="shared" si="32"/>
        <v>女</v>
      </c>
      <c r="E675" s="10"/>
    </row>
    <row r="676" spans="1:5" ht="30" customHeight="1">
      <c r="A676" s="9">
        <v>674</v>
      </c>
      <c r="B676" s="9" t="str">
        <f>"656220240617160452162303"</f>
        <v>656220240617160452162303</v>
      </c>
      <c r="C676" s="9" t="str">
        <f>"肖咪"</f>
        <v>肖咪</v>
      </c>
      <c r="D676" s="9" t="str">
        <f t="shared" si="32"/>
        <v>女</v>
      </c>
      <c r="E676" s="10"/>
    </row>
    <row r="677" spans="1:5" ht="30" customHeight="1">
      <c r="A677" s="9">
        <v>675</v>
      </c>
      <c r="B677" s="9" t="str">
        <f>"656220240611164313155942"</f>
        <v>656220240611164313155942</v>
      </c>
      <c r="C677" s="9" t="str">
        <f>"卢莹"</f>
        <v>卢莹</v>
      </c>
      <c r="D677" s="9" t="str">
        <f t="shared" si="32"/>
        <v>女</v>
      </c>
      <c r="E677" s="10"/>
    </row>
    <row r="678" spans="1:5" ht="30" customHeight="1">
      <c r="A678" s="9">
        <v>676</v>
      </c>
      <c r="B678" s="9" t="str">
        <f>"656220240617104601162063"</f>
        <v>656220240617104601162063</v>
      </c>
      <c r="C678" s="9" t="str">
        <f>"黎欣欣"</f>
        <v>黎欣欣</v>
      </c>
      <c r="D678" s="9" t="str">
        <f t="shared" si="32"/>
        <v>女</v>
      </c>
      <c r="E678" s="10"/>
    </row>
    <row r="679" spans="1:5" ht="30" customHeight="1">
      <c r="A679" s="9">
        <v>677</v>
      </c>
      <c r="B679" s="9" t="str">
        <f>"656220240617230235162494"</f>
        <v>656220240617230235162494</v>
      </c>
      <c r="C679" s="9" t="str">
        <f>"吴雪"</f>
        <v>吴雪</v>
      </c>
      <c r="D679" s="9" t="str">
        <f t="shared" si="32"/>
        <v>女</v>
      </c>
      <c r="E679" s="10"/>
    </row>
    <row r="680" spans="1:5" ht="30" customHeight="1">
      <c r="A680" s="9">
        <v>678</v>
      </c>
      <c r="B680" s="9" t="str">
        <f>"656220240617202227162413"</f>
        <v>656220240617202227162413</v>
      </c>
      <c r="C680" s="9" t="str">
        <f>"廖晓寒"</f>
        <v>廖晓寒</v>
      </c>
      <c r="D680" s="9" t="str">
        <f t="shared" si="32"/>
        <v>女</v>
      </c>
      <c r="E680" s="10"/>
    </row>
    <row r="681" spans="1:5" ht="30" customHeight="1">
      <c r="A681" s="9">
        <v>679</v>
      </c>
      <c r="B681" s="9" t="str">
        <f>"656220240618023740162544"</f>
        <v>656220240618023740162544</v>
      </c>
      <c r="C681" s="9" t="str">
        <f>"余珍娟"</f>
        <v>余珍娟</v>
      </c>
      <c r="D681" s="9" t="str">
        <f t="shared" si="32"/>
        <v>女</v>
      </c>
      <c r="E681" s="10"/>
    </row>
    <row r="682" spans="1:5" ht="30" customHeight="1">
      <c r="A682" s="9">
        <v>680</v>
      </c>
      <c r="B682" s="9" t="str">
        <f>"656220240618101555162639"</f>
        <v>656220240618101555162639</v>
      </c>
      <c r="C682" s="9" t="str">
        <f>"许婷瑾"</f>
        <v>许婷瑾</v>
      </c>
      <c r="D682" s="9" t="str">
        <f t="shared" si="32"/>
        <v>女</v>
      </c>
      <c r="E682" s="10"/>
    </row>
    <row r="683" spans="1:5" ht="30" customHeight="1">
      <c r="A683" s="9">
        <v>681</v>
      </c>
      <c r="B683" s="9" t="str">
        <f>"656220240612191829159632"</f>
        <v>656220240612191829159632</v>
      </c>
      <c r="C683" s="9" t="str">
        <f>"王小云"</f>
        <v>王小云</v>
      </c>
      <c r="D683" s="9" t="str">
        <f t="shared" si="32"/>
        <v>女</v>
      </c>
      <c r="E683" s="10"/>
    </row>
    <row r="684" spans="1:5" ht="30" customHeight="1">
      <c r="A684" s="9">
        <v>682</v>
      </c>
      <c r="B684" s="9" t="str">
        <f>"656220240613191615160708"</f>
        <v>656220240613191615160708</v>
      </c>
      <c r="C684" s="9" t="str">
        <f>"吴带秀"</f>
        <v>吴带秀</v>
      </c>
      <c r="D684" s="9" t="str">
        <f t="shared" si="32"/>
        <v>女</v>
      </c>
      <c r="E684" s="10"/>
    </row>
    <row r="685" spans="1:5" ht="30" customHeight="1">
      <c r="A685" s="9">
        <v>683</v>
      </c>
      <c r="B685" s="9" t="str">
        <f>"656220240611210225156792"</f>
        <v>656220240611210225156792</v>
      </c>
      <c r="C685" s="9" t="str">
        <f>"谭丽莹"</f>
        <v>谭丽莹</v>
      </c>
      <c r="D685" s="9" t="str">
        <f t="shared" si="32"/>
        <v>女</v>
      </c>
      <c r="E685" s="10"/>
    </row>
    <row r="686" spans="1:5" ht="30" customHeight="1">
      <c r="A686" s="9">
        <v>684</v>
      </c>
      <c r="B686" s="9" t="str">
        <f>"656220240613100741160085"</f>
        <v>656220240613100741160085</v>
      </c>
      <c r="C686" s="9" t="str">
        <f>"雷昌超"</f>
        <v>雷昌超</v>
      </c>
      <c r="D686" s="9" t="str">
        <f>"男"</f>
        <v>男</v>
      </c>
      <c r="E686" s="10"/>
    </row>
    <row r="687" spans="1:5" ht="30" customHeight="1">
      <c r="A687" s="9">
        <v>685</v>
      </c>
      <c r="B687" s="9" t="str">
        <f>"656220240617112640162097"</f>
        <v>656220240617112640162097</v>
      </c>
      <c r="C687" s="9" t="str">
        <f>"陈丹"</f>
        <v>陈丹</v>
      </c>
      <c r="D687" s="9" t="str">
        <f>"女"</f>
        <v>女</v>
      </c>
      <c r="E687" s="10"/>
    </row>
    <row r="688" spans="1:5" ht="30" customHeight="1">
      <c r="A688" s="9">
        <v>686</v>
      </c>
      <c r="B688" s="9" t="str">
        <f>"656220240611171514156121"</f>
        <v>656220240611171514156121</v>
      </c>
      <c r="C688" s="9" t="str">
        <f>"王兰荣"</f>
        <v>王兰荣</v>
      </c>
      <c r="D688" s="9" t="str">
        <f>"女"</f>
        <v>女</v>
      </c>
      <c r="E688" s="10"/>
    </row>
    <row r="689" spans="1:5" ht="30" customHeight="1">
      <c r="A689" s="9">
        <v>687</v>
      </c>
      <c r="B689" s="9" t="str">
        <f>"656220240612085829157618"</f>
        <v>656220240612085829157618</v>
      </c>
      <c r="C689" s="9" t="str">
        <f>"符兰爱"</f>
        <v>符兰爱</v>
      </c>
      <c r="D689" s="9" t="str">
        <f>"女"</f>
        <v>女</v>
      </c>
      <c r="E689" s="10"/>
    </row>
    <row r="690" spans="1:5" ht="30" customHeight="1">
      <c r="A690" s="9">
        <v>688</v>
      </c>
      <c r="B690" s="9" t="str">
        <f>"656220240612154625159000"</f>
        <v>656220240612154625159000</v>
      </c>
      <c r="C690" s="9" t="str">
        <f>"杨颖"</f>
        <v>杨颖</v>
      </c>
      <c r="D690" s="9" t="str">
        <f>"女"</f>
        <v>女</v>
      </c>
      <c r="E690" s="10"/>
    </row>
    <row r="691" spans="1:5" ht="30" customHeight="1">
      <c r="A691" s="9">
        <v>689</v>
      </c>
      <c r="B691" s="9" t="str">
        <f>"656220240613090413159943"</f>
        <v>656220240613090413159943</v>
      </c>
      <c r="C691" s="9" t="str">
        <f>"陈爱芯"</f>
        <v>陈爱芯</v>
      </c>
      <c r="D691" s="9" t="str">
        <f>"女"</f>
        <v>女</v>
      </c>
      <c r="E691" s="10"/>
    </row>
    <row r="692" spans="1:5" ht="30" customHeight="1">
      <c r="A692" s="9">
        <v>690</v>
      </c>
      <c r="B692" s="9" t="str">
        <f>"656220240612101805157866"</f>
        <v>656220240612101805157866</v>
      </c>
      <c r="C692" s="9" t="str">
        <f>"李建冰"</f>
        <v>李建冰</v>
      </c>
      <c r="D692" s="9" t="str">
        <f>"男"</f>
        <v>男</v>
      </c>
      <c r="E692" s="10"/>
    </row>
    <row r="693" spans="1:5" ht="30" customHeight="1">
      <c r="A693" s="9">
        <v>691</v>
      </c>
      <c r="B693" s="9" t="str">
        <f>"656220240613145013160391"</f>
        <v>656220240613145013160391</v>
      </c>
      <c r="C693" s="9" t="str">
        <f>"高菁"</f>
        <v>高菁</v>
      </c>
      <c r="D693" s="9" t="str">
        <f aca="true" t="shared" si="33" ref="D693:D707">"女"</f>
        <v>女</v>
      </c>
      <c r="E693" s="10"/>
    </row>
    <row r="694" spans="1:5" ht="30" customHeight="1">
      <c r="A694" s="9">
        <v>692</v>
      </c>
      <c r="B694" s="9" t="str">
        <f>"656220240612151949158874"</f>
        <v>656220240612151949158874</v>
      </c>
      <c r="C694" s="9" t="str">
        <f>"林琳"</f>
        <v>林琳</v>
      </c>
      <c r="D694" s="9" t="str">
        <f t="shared" si="33"/>
        <v>女</v>
      </c>
      <c r="E694" s="10"/>
    </row>
    <row r="695" spans="1:5" ht="30" customHeight="1">
      <c r="A695" s="9">
        <v>693</v>
      </c>
      <c r="B695" s="9" t="str">
        <f>"656220240613185020160691"</f>
        <v>656220240613185020160691</v>
      </c>
      <c r="C695" s="9" t="str">
        <f>"叶学雪"</f>
        <v>叶学雪</v>
      </c>
      <c r="D695" s="9" t="str">
        <f t="shared" si="33"/>
        <v>女</v>
      </c>
      <c r="E695" s="10"/>
    </row>
    <row r="696" spans="1:5" ht="30" customHeight="1">
      <c r="A696" s="9">
        <v>694</v>
      </c>
      <c r="B696" s="9" t="str">
        <f>"656220240613191657160709"</f>
        <v>656220240613191657160709</v>
      </c>
      <c r="C696" s="9" t="str">
        <f>"陈立淑"</f>
        <v>陈立淑</v>
      </c>
      <c r="D696" s="9" t="str">
        <f t="shared" si="33"/>
        <v>女</v>
      </c>
      <c r="E696" s="10"/>
    </row>
    <row r="697" spans="1:5" ht="30" customHeight="1">
      <c r="A697" s="9">
        <v>695</v>
      </c>
      <c r="B697" s="9" t="str">
        <f>"656220240613204256160774"</f>
        <v>656220240613204256160774</v>
      </c>
      <c r="C697" s="9" t="str">
        <f>"吴玢妍"</f>
        <v>吴玢妍</v>
      </c>
      <c r="D697" s="9" t="str">
        <f t="shared" si="33"/>
        <v>女</v>
      </c>
      <c r="E697" s="10"/>
    </row>
    <row r="698" spans="1:5" ht="30" customHeight="1">
      <c r="A698" s="9">
        <v>696</v>
      </c>
      <c r="B698" s="9" t="str">
        <f>"656220240614090628160916"</f>
        <v>656220240614090628160916</v>
      </c>
      <c r="C698" s="9" t="str">
        <f>"梅秀兰"</f>
        <v>梅秀兰</v>
      </c>
      <c r="D698" s="9" t="str">
        <f t="shared" si="33"/>
        <v>女</v>
      </c>
      <c r="E698" s="10"/>
    </row>
    <row r="699" spans="1:5" ht="30" customHeight="1">
      <c r="A699" s="9">
        <v>697</v>
      </c>
      <c r="B699" s="9" t="str">
        <f>"656220240613221719160823"</f>
        <v>656220240613221719160823</v>
      </c>
      <c r="C699" s="9" t="str">
        <f>"符运玲"</f>
        <v>符运玲</v>
      </c>
      <c r="D699" s="9" t="str">
        <f t="shared" si="33"/>
        <v>女</v>
      </c>
      <c r="E699" s="10"/>
    </row>
    <row r="700" spans="1:5" ht="30" customHeight="1">
      <c r="A700" s="9">
        <v>698</v>
      </c>
      <c r="B700" s="9" t="str">
        <f>"656220240612205542159709"</f>
        <v>656220240612205542159709</v>
      </c>
      <c r="C700" s="9" t="str">
        <f>"唐小蜓"</f>
        <v>唐小蜓</v>
      </c>
      <c r="D700" s="9" t="str">
        <f t="shared" si="33"/>
        <v>女</v>
      </c>
      <c r="E700" s="10"/>
    </row>
    <row r="701" spans="1:5" ht="30" customHeight="1">
      <c r="A701" s="9">
        <v>699</v>
      </c>
      <c r="B701" s="9" t="str">
        <f>"656220240614212415161286"</f>
        <v>656220240614212415161286</v>
      </c>
      <c r="C701" s="9" t="str">
        <f>"杜雲烟"</f>
        <v>杜雲烟</v>
      </c>
      <c r="D701" s="9" t="str">
        <f t="shared" si="33"/>
        <v>女</v>
      </c>
      <c r="E701" s="10"/>
    </row>
    <row r="702" spans="1:5" ht="30" customHeight="1">
      <c r="A702" s="9">
        <v>700</v>
      </c>
      <c r="B702" s="9" t="str">
        <f>"656220240615102207161411"</f>
        <v>656220240615102207161411</v>
      </c>
      <c r="C702" s="9" t="str">
        <f>"黄诗琦"</f>
        <v>黄诗琦</v>
      </c>
      <c r="D702" s="9" t="str">
        <f t="shared" si="33"/>
        <v>女</v>
      </c>
      <c r="E702" s="10"/>
    </row>
    <row r="703" spans="1:5" ht="30" customHeight="1">
      <c r="A703" s="9">
        <v>701</v>
      </c>
      <c r="B703" s="9" t="str">
        <f>"656220240615183308161559"</f>
        <v>656220240615183308161559</v>
      </c>
      <c r="C703" s="9" t="str">
        <f>"陈萍"</f>
        <v>陈萍</v>
      </c>
      <c r="D703" s="9" t="str">
        <f t="shared" si="33"/>
        <v>女</v>
      </c>
      <c r="E703" s="10"/>
    </row>
    <row r="704" spans="1:5" ht="30" customHeight="1">
      <c r="A704" s="9">
        <v>702</v>
      </c>
      <c r="B704" s="9" t="str">
        <f>"656220240616163718161776"</f>
        <v>656220240616163718161776</v>
      </c>
      <c r="C704" s="9" t="str">
        <f>"谢瑾"</f>
        <v>谢瑾</v>
      </c>
      <c r="D704" s="9" t="str">
        <f t="shared" si="33"/>
        <v>女</v>
      </c>
      <c r="E704" s="10"/>
    </row>
    <row r="705" spans="1:5" ht="30" customHeight="1">
      <c r="A705" s="9">
        <v>703</v>
      </c>
      <c r="B705" s="9" t="str">
        <f>"656220240617103446162049"</f>
        <v>656220240617103446162049</v>
      </c>
      <c r="C705" s="9" t="str">
        <f>"符家甜"</f>
        <v>符家甜</v>
      </c>
      <c r="D705" s="9" t="str">
        <f t="shared" si="33"/>
        <v>女</v>
      </c>
      <c r="E705" s="10"/>
    </row>
    <row r="706" spans="1:5" ht="30" customHeight="1">
      <c r="A706" s="9">
        <v>704</v>
      </c>
      <c r="B706" s="9" t="str">
        <f>"656220240616210912161862"</f>
        <v>656220240616210912161862</v>
      </c>
      <c r="C706" s="9" t="str">
        <f>"王娜"</f>
        <v>王娜</v>
      </c>
      <c r="D706" s="9" t="str">
        <f t="shared" si="33"/>
        <v>女</v>
      </c>
      <c r="E706" s="10"/>
    </row>
    <row r="707" spans="1:5" ht="30" customHeight="1">
      <c r="A707" s="9">
        <v>705</v>
      </c>
      <c r="B707" s="9" t="str">
        <f>"656220240617155240162290"</f>
        <v>656220240617155240162290</v>
      </c>
      <c r="C707" s="9" t="str">
        <f>"羊有菊"</f>
        <v>羊有菊</v>
      </c>
      <c r="D707" s="9" t="str">
        <f t="shared" si="33"/>
        <v>女</v>
      </c>
      <c r="E707" s="10"/>
    </row>
    <row r="708" spans="1:5" ht="30" customHeight="1">
      <c r="A708" s="9">
        <v>706</v>
      </c>
      <c r="B708" s="9" t="str">
        <f>"656220240617210707162428"</f>
        <v>656220240617210707162428</v>
      </c>
      <c r="C708" s="9" t="str">
        <f>"刘新然"</f>
        <v>刘新然</v>
      </c>
      <c r="D708" s="9" t="str">
        <f>"男"</f>
        <v>男</v>
      </c>
      <c r="E708" s="10"/>
    </row>
    <row r="709" spans="1:5" ht="30" customHeight="1">
      <c r="A709" s="9">
        <v>707</v>
      </c>
      <c r="B709" s="9" t="str">
        <f>"656220240618014930162537"</f>
        <v>656220240618014930162537</v>
      </c>
      <c r="C709" s="9" t="str">
        <f>"卓艳丽"</f>
        <v>卓艳丽</v>
      </c>
      <c r="D709" s="9" t="str">
        <f>"女"</f>
        <v>女</v>
      </c>
      <c r="E709" s="10"/>
    </row>
    <row r="710" spans="1:5" ht="30" customHeight="1">
      <c r="A710" s="9">
        <v>708</v>
      </c>
      <c r="B710" s="9" t="str">
        <f>"656220240618080325162559"</f>
        <v>656220240618080325162559</v>
      </c>
      <c r="C710" s="9" t="str">
        <f>"符月民"</f>
        <v>符月民</v>
      </c>
      <c r="D710" s="9" t="str">
        <f>"女"</f>
        <v>女</v>
      </c>
      <c r="E710" s="10"/>
    </row>
    <row r="711" spans="1:5" ht="30" customHeight="1">
      <c r="A711" s="9">
        <v>709</v>
      </c>
      <c r="B711" s="9" t="str">
        <f>"656220240617131858162173"</f>
        <v>656220240617131858162173</v>
      </c>
      <c r="C711" s="9" t="str">
        <f>"王谦骏"</f>
        <v>王谦骏</v>
      </c>
      <c r="D711" s="9" t="str">
        <f>"男"</f>
        <v>男</v>
      </c>
      <c r="E711" s="10"/>
    </row>
    <row r="712" spans="1:5" ht="30" customHeight="1">
      <c r="A712" s="9">
        <v>710</v>
      </c>
      <c r="B712" s="9" t="str">
        <f>"656220240618100330162627"</f>
        <v>656220240618100330162627</v>
      </c>
      <c r="C712" s="9" t="str">
        <f>"谢梓申"</f>
        <v>谢梓申</v>
      </c>
      <c r="D712" s="9" t="str">
        <f>"男"</f>
        <v>男</v>
      </c>
      <c r="E712" s="10"/>
    </row>
    <row r="713" spans="1:5" ht="30" customHeight="1">
      <c r="A713" s="9">
        <v>711</v>
      </c>
      <c r="B713" s="9" t="str">
        <f>"656220240618093507162605"</f>
        <v>656220240618093507162605</v>
      </c>
      <c r="C713" s="9" t="str">
        <f>"邓超"</f>
        <v>邓超</v>
      </c>
      <c r="D713" s="9" t="str">
        <f>"男"</f>
        <v>男</v>
      </c>
      <c r="E713" s="10"/>
    </row>
    <row r="714" spans="1:5" ht="30" customHeight="1">
      <c r="A714" s="9">
        <v>712</v>
      </c>
      <c r="B714" s="9" t="str">
        <f>"656220240611164859155977"</f>
        <v>656220240611164859155977</v>
      </c>
      <c r="C714" s="9" t="str">
        <f>"邢惠清"</f>
        <v>邢惠清</v>
      </c>
      <c r="D714" s="9" t="str">
        <f>"女"</f>
        <v>女</v>
      </c>
      <c r="E714" s="10"/>
    </row>
    <row r="715" spans="1:5" ht="30" customHeight="1">
      <c r="A715" s="9">
        <v>713</v>
      </c>
      <c r="B715" s="9" t="str">
        <f>"656220240611173047156184"</f>
        <v>656220240611173047156184</v>
      </c>
      <c r="C715" s="9" t="str">
        <f>"张其召"</f>
        <v>张其召</v>
      </c>
      <c r="D715" s="9" t="str">
        <f>"男"</f>
        <v>男</v>
      </c>
      <c r="E715" s="10"/>
    </row>
    <row r="716" spans="1:5" ht="30" customHeight="1">
      <c r="A716" s="9">
        <v>714</v>
      </c>
      <c r="B716" s="9" t="str">
        <f>"656220240612074355157518"</f>
        <v>656220240612074355157518</v>
      </c>
      <c r="C716" s="9" t="str">
        <f>"羊发梅"</f>
        <v>羊发梅</v>
      </c>
      <c r="D716" s="9" t="str">
        <f>"女"</f>
        <v>女</v>
      </c>
      <c r="E716" s="10"/>
    </row>
    <row r="717" spans="1:5" ht="30" customHeight="1">
      <c r="A717" s="9">
        <v>715</v>
      </c>
      <c r="B717" s="9" t="str">
        <f>"656220240612103516157927"</f>
        <v>656220240612103516157927</v>
      </c>
      <c r="C717" s="9" t="str">
        <f>"叶珍云"</f>
        <v>叶珍云</v>
      </c>
      <c r="D717" s="9" t="str">
        <f>"女"</f>
        <v>女</v>
      </c>
      <c r="E717" s="10"/>
    </row>
    <row r="718" spans="1:5" ht="30" customHeight="1">
      <c r="A718" s="9">
        <v>716</v>
      </c>
      <c r="B718" s="9" t="str">
        <f>"656220240612112442158087"</f>
        <v>656220240612112442158087</v>
      </c>
      <c r="C718" s="9" t="str">
        <f>"陈江"</f>
        <v>陈江</v>
      </c>
      <c r="D718" s="9" t="str">
        <f>"女"</f>
        <v>女</v>
      </c>
      <c r="E718" s="10"/>
    </row>
    <row r="719" spans="1:5" ht="30" customHeight="1">
      <c r="A719" s="9">
        <v>717</v>
      </c>
      <c r="B719" s="9" t="str">
        <f>"656220240613091817159976"</f>
        <v>656220240613091817159976</v>
      </c>
      <c r="C719" s="9" t="str">
        <f>"陶敏"</f>
        <v>陶敏</v>
      </c>
      <c r="D719" s="9" t="str">
        <f>"女"</f>
        <v>女</v>
      </c>
      <c r="E719" s="10"/>
    </row>
    <row r="720" spans="1:5" ht="30" customHeight="1">
      <c r="A720" s="9">
        <v>718</v>
      </c>
      <c r="B720" s="9" t="str">
        <f>"656220240612173818159508"</f>
        <v>656220240612173818159508</v>
      </c>
      <c r="C720" s="9" t="str">
        <f>"邓树明"</f>
        <v>邓树明</v>
      </c>
      <c r="D720" s="9" t="str">
        <f>"男"</f>
        <v>男</v>
      </c>
      <c r="E720" s="10"/>
    </row>
    <row r="721" spans="1:5" ht="30" customHeight="1">
      <c r="A721" s="9">
        <v>719</v>
      </c>
      <c r="B721" s="9" t="str">
        <f>"656220240613130558160308"</f>
        <v>656220240613130558160308</v>
      </c>
      <c r="C721" s="9" t="str">
        <f>"李欣"</f>
        <v>李欣</v>
      </c>
      <c r="D721" s="9" t="str">
        <f>"女"</f>
        <v>女</v>
      </c>
      <c r="E721" s="10"/>
    </row>
    <row r="722" spans="1:5" ht="30" customHeight="1">
      <c r="A722" s="9">
        <v>720</v>
      </c>
      <c r="B722" s="9" t="str">
        <f>"656220240611184455156411"</f>
        <v>656220240611184455156411</v>
      </c>
      <c r="C722" s="9" t="str">
        <f>"林仙慧"</f>
        <v>林仙慧</v>
      </c>
      <c r="D722" s="9" t="str">
        <f>"女"</f>
        <v>女</v>
      </c>
      <c r="E722" s="10"/>
    </row>
    <row r="723" spans="1:5" ht="30" customHeight="1">
      <c r="A723" s="9">
        <v>721</v>
      </c>
      <c r="B723" s="9" t="str">
        <f>"656220240612212306159729"</f>
        <v>656220240612212306159729</v>
      </c>
      <c r="C723" s="9" t="str">
        <f>"董智愉"</f>
        <v>董智愉</v>
      </c>
      <c r="D723" s="9" t="str">
        <f>"女"</f>
        <v>女</v>
      </c>
      <c r="E723" s="10"/>
    </row>
    <row r="724" spans="1:5" ht="30" customHeight="1">
      <c r="A724" s="9">
        <v>722</v>
      </c>
      <c r="B724" s="9" t="str">
        <f>"656220240615180626161553"</f>
        <v>656220240615180626161553</v>
      </c>
      <c r="C724" s="9" t="str">
        <f>"李蔚"</f>
        <v>李蔚</v>
      </c>
      <c r="D724" s="9" t="str">
        <f>"男"</f>
        <v>男</v>
      </c>
      <c r="E724" s="10"/>
    </row>
    <row r="725" spans="1:5" ht="30" customHeight="1">
      <c r="A725" s="9">
        <v>723</v>
      </c>
      <c r="B725" s="9" t="str">
        <f>"656220240615204724161587"</f>
        <v>656220240615204724161587</v>
      </c>
      <c r="C725" s="9" t="str">
        <f>"黄柳"</f>
        <v>黄柳</v>
      </c>
      <c r="D725" s="9" t="str">
        <f aca="true" t="shared" si="34" ref="D725:D734">"女"</f>
        <v>女</v>
      </c>
      <c r="E725" s="10"/>
    </row>
    <row r="726" spans="1:5" ht="30" customHeight="1">
      <c r="A726" s="9">
        <v>724</v>
      </c>
      <c r="B726" s="9" t="str">
        <f>"656220240616171122161788"</f>
        <v>656220240616171122161788</v>
      </c>
      <c r="C726" s="9" t="str">
        <f>"赵日梅"</f>
        <v>赵日梅</v>
      </c>
      <c r="D726" s="9" t="str">
        <f t="shared" si="34"/>
        <v>女</v>
      </c>
      <c r="E726" s="10"/>
    </row>
    <row r="727" spans="1:5" ht="30" customHeight="1">
      <c r="A727" s="9">
        <v>725</v>
      </c>
      <c r="B727" s="9" t="str">
        <f>"656220240616192745161824"</f>
        <v>656220240616192745161824</v>
      </c>
      <c r="C727" s="9" t="str">
        <f>"林慧妹"</f>
        <v>林慧妹</v>
      </c>
      <c r="D727" s="9" t="str">
        <f t="shared" si="34"/>
        <v>女</v>
      </c>
      <c r="E727" s="10"/>
    </row>
    <row r="728" spans="1:5" ht="30" customHeight="1">
      <c r="A728" s="9">
        <v>726</v>
      </c>
      <c r="B728" s="9" t="str">
        <f>"656220240612190059159615"</f>
        <v>656220240612190059159615</v>
      </c>
      <c r="C728" s="9" t="str">
        <f>"苏永琪"</f>
        <v>苏永琪</v>
      </c>
      <c r="D728" s="9" t="str">
        <f t="shared" si="34"/>
        <v>女</v>
      </c>
      <c r="E728" s="10"/>
    </row>
    <row r="729" spans="1:5" ht="30" customHeight="1">
      <c r="A729" s="9">
        <v>727</v>
      </c>
      <c r="B729" s="9" t="str">
        <f>"656220240611104352154239"</f>
        <v>656220240611104352154239</v>
      </c>
      <c r="C729" s="9" t="str">
        <f>"刘焕冬"</f>
        <v>刘焕冬</v>
      </c>
      <c r="D729" s="9" t="str">
        <f t="shared" si="34"/>
        <v>女</v>
      </c>
      <c r="E729" s="10"/>
    </row>
    <row r="730" spans="1:5" ht="30" customHeight="1">
      <c r="A730" s="9">
        <v>728</v>
      </c>
      <c r="B730" s="9" t="str">
        <f>"656220240617153829162279"</f>
        <v>656220240617153829162279</v>
      </c>
      <c r="C730" s="9" t="str">
        <f>"周洪娇"</f>
        <v>周洪娇</v>
      </c>
      <c r="D730" s="9" t="str">
        <f t="shared" si="34"/>
        <v>女</v>
      </c>
      <c r="E730" s="10"/>
    </row>
    <row r="731" spans="1:5" ht="30" customHeight="1">
      <c r="A731" s="9">
        <v>729</v>
      </c>
      <c r="B731" s="9" t="str">
        <f>"656220240617170336162344"</f>
        <v>656220240617170336162344</v>
      </c>
      <c r="C731" s="9" t="str">
        <f>"梁婷"</f>
        <v>梁婷</v>
      </c>
      <c r="D731" s="9" t="str">
        <f t="shared" si="34"/>
        <v>女</v>
      </c>
      <c r="E731" s="10"/>
    </row>
    <row r="732" spans="1:5" ht="30" customHeight="1">
      <c r="A732" s="9">
        <v>730</v>
      </c>
      <c r="B732" s="9" t="str">
        <f>"656220240617235451162514"</f>
        <v>656220240617235451162514</v>
      </c>
      <c r="C732" s="9" t="str">
        <f>"冯婷"</f>
        <v>冯婷</v>
      </c>
      <c r="D732" s="9" t="str">
        <f t="shared" si="34"/>
        <v>女</v>
      </c>
      <c r="E732" s="10"/>
    </row>
    <row r="733" spans="1:5" ht="30" customHeight="1">
      <c r="A733" s="9">
        <v>731</v>
      </c>
      <c r="B733" s="9" t="str">
        <f>"656220240618101243162634"</f>
        <v>656220240618101243162634</v>
      </c>
      <c r="C733" s="9" t="str">
        <f>"郑学妹"</f>
        <v>郑学妹</v>
      </c>
      <c r="D733" s="9" t="str">
        <f t="shared" si="34"/>
        <v>女</v>
      </c>
      <c r="E733" s="10"/>
    </row>
    <row r="734" spans="1:5" ht="30" customHeight="1">
      <c r="A734" s="9">
        <v>732</v>
      </c>
      <c r="B734" s="9" t="str">
        <f>"656220240618091934162592"</f>
        <v>656220240618091934162592</v>
      </c>
      <c r="C734" s="9" t="str">
        <f>"符小湘"</f>
        <v>符小湘</v>
      </c>
      <c r="D734" s="9" t="str">
        <f t="shared" si="34"/>
        <v>女</v>
      </c>
      <c r="E734" s="10"/>
    </row>
    <row r="735" spans="1:5" ht="30" customHeight="1">
      <c r="A735" s="9">
        <v>733</v>
      </c>
      <c r="B735" s="9" t="str">
        <f>"656220240611092624153866"</f>
        <v>656220240611092624153866</v>
      </c>
      <c r="C735" s="9" t="str">
        <f>"韩小亮"</f>
        <v>韩小亮</v>
      </c>
      <c r="D735" s="9" t="str">
        <f>"男"</f>
        <v>男</v>
      </c>
      <c r="E735" s="10"/>
    </row>
    <row r="736" spans="1:5" ht="30" customHeight="1">
      <c r="A736" s="9">
        <v>734</v>
      </c>
      <c r="B736" s="9" t="str">
        <f>"656220240611115244154580"</f>
        <v>656220240611115244154580</v>
      </c>
      <c r="C736" s="9" t="str">
        <f>"徐晓灵"</f>
        <v>徐晓灵</v>
      </c>
      <c r="D736" s="9" t="str">
        <f>"女"</f>
        <v>女</v>
      </c>
      <c r="E736" s="10"/>
    </row>
    <row r="737" spans="1:5" ht="30" customHeight="1">
      <c r="A737" s="9">
        <v>735</v>
      </c>
      <c r="B737" s="9" t="str">
        <f>"656220240611152046155422"</f>
        <v>656220240611152046155422</v>
      </c>
      <c r="C737" s="9" t="str">
        <f>"林苑"</f>
        <v>林苑</v>
      </c>
      <c r="D737" s="9" t="str">
        <f>"女"</f>
        <v>女</v>
      </c>
      <c r="E737" s="10"/>
    </row>
    <row r="738" spans="1:5" ht="30" customHeight="1">
      <c r="A738" s="9">
        <v>736</v>
      </c>
      <c r="B738" s="9" t="str">
        <f>"656220240611173320156204"</f>
        <v>656220240611173320156204</v>
      </c>
      <c r="C738" s="9" t="str">
        <f>"胡张瑞"</f>
        <v>胡张瑞</v>
      </c>
      <c r="D738" s="9" t="str">
        <f>"男"</f>
        <v>男</v>
      </c>
      <c r="E738" s="10"/>
    </row>
    <row r="739" spans="1:5" ht="30" customHeight="1">
      <c r="A739" s="9">
        <v>737</v>
      </c>
      <c r="B739" s="9" t="str">
        <f>"656220240611202506156678"</f>
        <v>656220240611202506156678</v>
      </c>
      <c r="C739" s="9" t="str">
        <f>"张克松"</f>
        <v>张克松</v>
      </c>
      <c r="D739" s="9" t="str">
        <f>"男"</f>
        <v>男</v>
      </c>
      <c r="E739" s="10"/>
    </row>
    <row r="740" spans="1:5" ht="30" customHeight="1">
      <c r="A740" s="9">
        <v>738</v>
      </c>
      <c r="B740" s="9" t="str">
        <f>"656220240611092138153842"</f>
        <v>656220240611092138153842</v>
      </c>
      <c r="C740" s="9" t="str">
        <f>"高泽琼"</f>
        <v>高泽琼</v>
      </c>
      <c r="D740" s="9" t="str">
        <f>"男"</f>
        <v>男</v>
      </c>
      <c r="E740" s="10"/>
    </row>
    <row r="741" spans="1:5" ht="30" customHeight="1">
      <c r="A741" s="9">
        <v>739</v>
      </c>
      <c r="B741" s="9" t="str">
        <f>"656220240611090322153744"</f>
        <v>656220240611090322153744</v>
      </c>
      <c r="C741" s="9" t="str">
        <f>"周王龙"</f>
        <v>周王龙</v>
      </c>
      <c r="D741" s="9" t="str">
        <f>"男"</f>
        <v>男</v>
      </c>
      <c r="E741" s="10"/>
    </row>
    <row r="742" spans="1:5" ht="30" customHeight="1">
      <c r="A742" s="9">
        <v>740</v>
      </c>
      <c r="B742" s="9" t="str">
        <f>"656220240612100328157815"</f>
        <v>656220240612100328157815</v>
      </c>
      <c r="C742" s="9" t="str">
        <f>"刘叶媛"</f>
        <v>刘叶媛</v>
      </c>
      <c r="D742" s="9" t="str">
        <f>"女"</f>
        <v>女</v>
      </c>
      <c r="E742" s="10"/>
    </row>
    <row r="743" spans="1:5" ht="30" customHeight="1">
      <c r="A743" s="9">
        <v>741</v>
      </c>
      <c r="B743" s="9" t="str">
        <f>"656220240612211205159723"</f>
        <v>656220240612211205159723</v>
      </c>
      <c r="C743" s="9" t="str">
        <f>"林晓慧"</f>
        <v>林晓慧</v>
      </c>
      <c r="D743" s="9" t="str">
        <f>"女"</f>
        <v>女</v>
      </c>
      <c r="E743" s="10"/>
    </row>
    <row r="744" spans="1:5" ht="30" customHeight="1">
      <c r="A744" s="9">
        <v>742</v>
      </c>
      <c r="B744" s="9" t="str">
        <f>"656220240611125310154799"</f>
        <v>656220240611125310154799</v>
      </c>
      <c r="C744" s="9" t="str">
        <f>"郑兴梅"</f>
        <v>郑兴梅</v>
      </c>
      <c r="D744" s="9" t="str">
        <f>"女"</f>
        <v>女</v>
      </c>
      <c r="E744" s="10"/>
    </row>
    <row r="745" spans="1:5" ht="30" customHeight="1">
      <c r="A745" s="9">
        <v>743</v>
      </c>
      <c r="B745" s="9" t="str">
        <f>"656220240612220203159763"</f>
        <v>656220240612220203159763</v>
      </c>
      <c r="C745" s="9" t="str">
        <f>"蔡教磊"</f>
        <v>蔡教磊</v>
      </c>
      <c r="D745" s="9" t="str">
        <f aca="true" t="shared" si="35" ref="D745:D753">"男"</f>
        <v>男</v>
      </c>
      <c r="E745" s="10"/>
    </row>
    <row r="746" spans="1:5" ht="30" customHeight="1">
      <c r="A746" s="9">
        <v>744</v>
      </c>
      <c r="B746" s="9" t="str">
        <f>"656220240612222016159780"</f>
        <v>656220240612222016159780</v>
      </c>
      <c r="C746" s="9" t="str">
        <f>"叶新鸿"</f>
        <v>叶新鸿</v>
      </c>
      <c r="D746" s="9" t="str">
        <f t="shared" si="35"/>
        <v>男</v>
      </c>
      <c r="E746" s="10"/>
    </row>
    <row r="747" spans="1:5" ht="30" customHeight="1">
      <c r="A747" s="9">
        <v>745</v>
      </c>
      <c r="B747" s="9" t="str">
        <f>"656220240613090757159949"</f>
        <v>656220240613090757159949</v>
      </c>
      <c r="C747" s="9" t="str">
        <f>"符大树"</f>
        <v>符大树</v>
      </c>
      <c r="D747" s="9" t="str">
        <f t="shared" si="35"/>
        <v>男</v>
      </c>
      <c r="E747" s="10"/>
    </row>
    <row r="748" spans="1:5" ht="30" customHeight="1">
      <c r="A748" s="9">
        <v>746</v>
      </c>
      <c r="B748" s="9" t="str">
        <f>"656220240611102716154140"</f>
        <v>656220240611102716154140</v>
      </c>
      <c r="C748" s="9" t="str">
        <f>"刘值谷"</f>
        <v>刘值谷</v>
      </c>
      <c r="D748" s="9" t="str">
        <f t="shared" si="35"/>
        <v>男</v>
      </c>
      <c r="E748" s="10"/>
    </row>
    <row r="749" spans="1:5" ht="30" customHeight="1">
      <c r="A749" s="9">
        <v>747</v>
      </c>
      <c r="B749" s="9" t="str">
        <f>"656220240613102840160126"</f>
        <v>656220240613102840160126</v>
      </c>
      <c r="C749" s="9" t="str">
        <f>"朱德浩"</f>
        <v>朱德浩</v>
      </c>
      <c r="D749" s="9" t="str">
        <f t="shared" si="35"/>
        <v>男</v>
      </c>
      <c r="E749" s="10"/>
    </row>
    <row r="750" spans="1:5" ht="30" customHeight="1">
      <c r="A750" s="9">
        <v>748</v>
      </c>
      <c r="B750" s="9" t="str">
        <f>"656220240612230320159816"</f>
        <v>656220240612230320159816</v>
      </c>
      <c r="C750" s="9" t="str">
        <f>"姜永强"</f>
        <v>姜永强</v>
      </c>
      <c r="D750" s="9" t="str">
        <f t="shared" si="35"/>
        <v>男</v>
      </c>
      <c r="E750" s="10"/>
    </row>
    <row r="751" spans="1:5" ht="30" customHeight="1">
      <c r="A751" s="9">
        <v>749</v>
      </c>
      <c r="B751" s="9" t="str">
        <f>"656220240611155609155635"</f>
        <v>656220240611155609155635</v>
      </c>
      <c r="C751" s="9" t="str">
        <f>"李辉"</f>
        <v>李辉</v>
      </c>
      <c r="D751" s="9" t="str">
        <f t="shared" si="35"/>
        <v>男</v>
      </c>
      <c r="E751" s="10"/>
    </row>
    <row r="752" spans="1:5" ht="30" customHeight="1">
      <c r="A752" s="9">
        <v>750</v>
      </c>
      <c r="B752" s="9" t="str">
        <f>"656220240613104436160169"</f>
        <v>656220240613104436160169</v>
      </c>
      <c r="C752" s="9" t="str">
        <f>"朱立华"</f>
        <v>朱立华</v>
      </c>
      <c r="D752" s="9" t="str">
        <f t="shared" si="35"/>
        <v>男</v>
      </c>
      <c r="E752" s="10"/>
    </row>
    <row r="753" spans="1:5" ht="30" customHeight="1">
      <c r="A753" s="9">
        <v>751</v>
      </c>
      <c r="B753" s="9" t="str">
        <f>"656220240611145811155292"</f>
        <v>656220240611145811155292</v>
      </c>
      <c r="C753" s="9" t="str">
        <f>"陈进影"</f>
        <v>陈进影</v>
      </c>
      <c r="D753" s="9" t="str">
        <f t="shared" si="35"/>
        <v>男</v>
      </c>
      <c r="E753" s="10"/>
    </row>
    <row r="754" spans="1:5" ht="30" customHeight="1">
      <c r="A754" s="9">
        <v>752</v>
      </c>
      <c r="B754" s="9" t="str">
        <f>"656220240613213954160802"</f>
        <v>656220240613213954160802</v>
      </c>
      <c r="C754" s="9" t="str">
        <f>"刘雅琴"</f>
        <v>刘雅琴</v>
      </c>
      <c r="D754" s="9" t="str">
        <f>"女"</f>
        <v>女</v>
      </c>
      <c r="E754" s="10"/>
    </row>
    <row r="755" spans="1:5" ht="30" customHeight="1">
      <c r="A755" s="9">
        <v>753</v>
      </c>
      <c r="B755" s="9" t="str">
        <f>"656220240613231407160847"</f>
        <v>656220240613231407160847</v>
      </c>
      <c r="C755" s="9" t="str">
        <f>"王育全"</f>
        <v>王育全</v>
      </c>
      <c r="D755" s="9" t="str">
        <f>"男"</f>
        <v>男</v>
      </c>
      <c r="E755" s="10"/>
    </row>
    <row r="756" spans="1:5" ht="30" customHeight="1">
      <c r="A756" s="9">
        <v>754</v>
      </c>
      <c r="B756" s="9" t="str">
        <f>"656220240614000543160869"</f>
        <v>656220240614000543160869</v>
      </c>
      <c r="C756" s="9" t="str">
        <f>"肖焕连"</f>
        <v>肖焕连</v>
      </c>
      <c r="D756" s="9" t="str">
        <f>"女"</f>
        <v>女</v>
      </c>
      <c r="E756" s="10"/>
    </row>
    <row r="757" spans="1:5" ht="30" customHeight="1">
      <c r="A757" s="9">
        <v>755</v>
      </c>
      <c r="B757" s="9" t="str">
        <f>"656220240613122301160273"</f>
        <v>656220240613122301160273</v>
      </c>
      <c r="C757" s="9" t="str">
        <f>"莫昌华"</f>
        <v>莫昌华</v>
      </c>
      <c r="D757" s="9" t="str">
        <f>"男"</f>
        <v>男</v>
      </c>
      <c r="E757" s="10"/>
    </row>
    <row r="758" spans="1:5" ht="30" customHeight="1">
      <c r="A758" s="9">
        <v>756</v>
      </c>
      <c r="B758" s="9" t="str">
        <f>"656220240614093641160933"</f>
        <v>656220240614093641160933</v>
      </c>
      <c r="C758" s="9" t="str">
        <f>"符亚祥"</f>
        <v>符亚祥</v>
      </c>
      <c r="D758" s="9" t="str">
        <f>"男"</f>
        <v>男</v>
      </c>
      <c r="E758" s="10"/>
    </row>
    <row r="759" spans="1:5" ht="30" customHeight="1">
      <c r="A759" s="9">
        <v>757</v>
      </c>
      <c r="B759" s="9" t="str">
        <f>"656220240611102801154148"</f>
        <v>656220240611102801154148</v>
      </c>
      <c r="C759" s="9" t="str">
        <f>"钱晓乐"</f>
        <v>钱晓乐</v>
      </c>
      <c r="D759" s="9" t="str">
        <f>"女"</f>
        <v>女</v>
      </c>
      <c r="E759" s="10"/>
    </row>
    <row r="760" spans="1:5" ht="30" customHeight="1">
      <c r="A760" s="9">
        <v>758</v>
      </c>
      <c r="B760" s="9" t="str">
        <f>"656220240613142559160372"</f>
        <v>656220240613142559160372</v>
      </c>
      <c r="C760" s="9" t="str">
        <f>"陈丽强"</f>
        <v>陈丽强</v>
      </c>
      <c r="D760" s="9" t="str">
        <f>"女"</f>
        <v>女</v>
      </c>
      <c r="E760" s="10"/>
    </row>
    <row r="761" spans="1:5" ht="30" customHeight="1">
      <c r="A761" s="9">
        <v>759</v>
      </c>
      <c r="B761" s="9" t="str">
        <f>"656220240614110946160988"</f>
        <v>656220240614110946160988</v>
      </c>
      <c r="C761" s="9" t="str">
        <f>"李高辉"</f>
        <v>李高辉</v>
      </c>
      <c r="D761" s="9" t="str">
        <f aca="true" t="shared" si="36" ref="D761:D766">"男"</f>
        <v>男</v>
      </c>
      <c r="E761" s="10"/>
    </row>
    <row r="762" spans="1:5" ht="30" customHeight="1">
      <c r="A762" s="9">
        <v>760</v>
      </c>
      <c r="B762" s="9" t="str">
        <f>"656220240614142154161077"</f>
        <v>656220240614142154161077</v>
      </c>
      <c r="C762" s="9" t="str">
        <f>"李传浪"</f>
        <v>李传浪</v>
      </c>
      <c r="D762" s="9" t="str">
        <f t="shared" si="36"/>
        <v>男</v>
      </c>
      <c r="E762" s="10"/>
    </row>
    <row r="763" spans="1:5" ht="30" customHeight="1">
      <c r="A763" s="9">
        <v>761</v>
      </c>
      <c r="B763" s="9" t="str">
        <f>"656220240611191734156509"</f>
        <v>656220240611191734156509</v>
      </c>
      <c r="C763" s="9" t="str">
        <f>"符造位"</f>
        <v>符造位</v>
      </c>
      <c r="D763" s="9" t="str">
        <f t="shared" si="36"/>
        <v>男</v>
      </c>
      <c r="E763" s="10"/>
    </row>
    <row r="764" spans="1:5" ht="30" customHeight="1">
      <c r="A764" s="9">
        <v>762</v>
      </c>
      <c r="B764" s="9" t="str">
        <f>"656220240611173246156200"</f>
        <v>656220240611173246156200</v>
      </c>
      <c r="C764" s="9" t="str">
        <f>"林星湖"</f>
        <v>林星湖</v>
      </c>
      <c r="D764" s="9" t="str">
        <f t="shared" si="36"/>
        <v>男</v>
      </c>
      <c r="E764" s="10"/>
    </row>
    <row r="765" spans="1:5" ht="30" customHeight="1">
      <c r="A765" s="9">
        <v>763</v>
      </c>
      <c r="B765" s="9" t="str">
        <f>"656220240614183106161211"</f>
        <v>656220240614183106161211</v>
      </c>
      <c r="C765" s="9" t="str">
        <f>"朱威超"</f>
        <v>朱威超</v>
      </c>
      <c r="D765" s="9" t="str">
        <f t="shared" si="36"/>
        <v>男</v>
      </c>
      <c r="E765" s="10"/>
    </row>
    <row r="766" spans="1:5" ht="30" customHeight="1">
      <c r="A766" s="9">
        <v>764</v>
      </c>
      <c r="B766" s="9" t="str">
        <f>"656220240614190325161222"</f>
        <v>656220240614190325161222</v>
      </c>
      <c r="C766" s="9" t="str">
        <f>"陈小正"</f>
        <v>陈小正</v>
      </c>
      <c r="D766" s="9" t="str">
        <f t="shared" si="36"/>
        <v>男</v>
      </c>
      <c r="E766" s="10"/>
    </row>
    <row r="767" spans="1:5" ht="30" customHeight="1">
      <c r="A767" s="9">
        <v>765</v>
      </c>
      <c r="B767" s="9" t="str">
        <f>"656220240614135437161059"</f>
        <v>656220240614135437161059</v>
      </c>
      <c r="C767" s="9" t="str">
        <f>"段爽爽"</f>
        <v>段爽爽</v>
      </c>
      <c r="D767" s="9" t="str">
        <f>"女"</f>
        <v>女</v>
      </c>
      <c r="E767" s="10"/>
    </row>
    <row r="768" spans="1:5" ht="30" customHeight="1">
      <c r="A768" s="9">
        <v>766</v>
      </c>
      <c r="B768" s="9" t="str">
        <f>"656220240614221941161318"</f>
        <v>656220240614221941161318</v>
      </c>
      <c r="C768" s="9" t="str">
        <f>"符江池"</f>
        <v>符江池</v>
      </c>
      <c r="D768" s="9" t="str">
        <f>"男"</f>
        <v>男</v>
      </c>
      <c r="E768" s="10"/>
    </row>
    <row r="769" spans="1:5" ht="30" customHeight="1">
      <c r="A769" s="9">
        <v>767</v>
      </c>
      <c r="B769" s="9" t="str">
        <f>"656220240615111931161429"</f>
        <v>656220240615111931161429</v>
      </c>
      <c r="C769" s="9" t="str">
        <f>"刘盛发"</f>
        <v>刘盛发</v>
      </c>
      <c r="D769" s="9" t="str">
        <f>"男"</f>
        <v>男</v>
      </c>
      <c r="E769" s="10"/>
    </row>
    <row r="770" spans="1:5" ht="30" customHeight="1">
      <c r="A770" s="9">
        <v>768</v>
      </c>
      <c r="B770" s="9" t="str">
        <f>"656220240612140458158557"</f>
        <v>656220240612140458158557</v>
      </c>
      <c r="C770" s="9" t="str">
        <f>"苏燕妮"</f>
        <v>苏燕妮</v>
      </c>
      <c r="D770" s="9" t="str">
        <f>"女"</f>
        <v>女</v>
      </c>
      <c r="E770" s="10"/>
    </row>
    <row r="771" spans="1:5" ht="30" customHeight="1">
      <c r="A771" s="9">
        <v>769</v>
      </c>
      <c r="B771" s="9" t="str">
        <f>"656220240613200147160747"</f>
        <v>656220240613200147160747</v>
      </c>
      <c r="C771" s="9" t="str">
        <f>"陈玟宇"</f>
        <v>陈玟宇</v>
      </c>
      <c r="D771" s="9" t="str">
        <f>"男"</f>
        <v>男</v>
      </c>
      <c r="E771" s="10"/>
    </row>
    <row r="772" spans="1:5" ht="30" customHeight="1">
      <c r="A772" s="9">
        <v>770</v>
      </c>
      <c r="B772" s="9" t="str">
        <f>"656220240612100638157823"</f>
        <v>656220240612100638157823</v>
      </c>
      <c r="C772" s="9" t="str">
        <f>"张忠民"</f>
        <v>张忠民</v>
      </c>
      <c r="D772" s="9" t="str">
        <f>"男"</f>
        <v>男</v>
      </c>
      <c r="E772" s="10"/>
    </row>
    <row r="773" spans="1:5" ht="30" customHeight="1">
      <c r="A773" s="9">
        <v>771</v>
      </c>
      <c r="B773" s="9" t="str">
        <f>"656220240611100147154034"</f>
        <v>656220240611100147154034</v>
      </c>
      <c r="C773" s="9" t="str">
        <f>"符丽娜"</f>
        <v>符丽娜</v>
      </c>
      <c r="D773" s="9" t="str">
        <f>"女"</f>
        <v>女</v>
      </c>
      <c r="E773" s="10"/>
    </row>
    <row r="774" spans="1:5" ht="30" customHeight="1">
      <c r="A774" s="9">
        <v>772</v>
      </c>
      <c r="B774" s="9" t="str">
        <f>"656220240615195546161574"</f>
        <v>656220240615195546161574</v>
      </c>
      <c r="C774" s="9" t="str">
        <f>"刘昊明"</f>
        <v>刘昊明</v>
      </c>
      <c r="D774" s="9" t="str">
        <f>"男"</f>
        <v>男</v>
      </c>
      <c r="E774" s="10"/>
    </row>
    <row r="775" spans="1:5" ht="30" customHeight="1">
      <c r="A775" s="9">
        <v>773</v>
      </c>
      <c r="B775" s="9" t="str">
        <f>"656220240615205731161590"</f>
        <v>656220240615205731161590</v>
      </c>
      <c r="C775" s="9" t="str">
        <f>"苏嘉慧"</f>
        <v>苏嘉慧</v>
      </c>
      <c r="D775" s="9" t="str">
        <f>"女"</f>
        <v>女</v>
      </c>
      <c r="E775" s="10"/>
    </row>
    <row r="776" spans="1:5" ht="30" customHeight="1">
      <c r="A776" s="9">
        <v>774</v>
      </c>
      <c r="B776" s="9" t="str">
        <f>"656220240616105738161681"</f>
        <v>656220240616105738161681</v>
      </c>
      <c r="C776" s="9" t="str">
        <f>"叶冰冰"</f>
        <v>叶冰冰</v>
      </c>
      <c r="D776" s="9" t="str">
        <f>"女"</f>
        <v>女</v>
      </c>
      <c r="E776" s="10"/>
    </row>
    <row r="777" spans="1:5" ht="30" customHeight="1">
      <c r="A777" s="9">
        <v>775</v>
      </c>
      <c r="B777" s="9" t="str">
        <f>"656220240616150335161749"</f>
        <v>656220240616150335161749</v>
      </c>
      <c r="C777" s="9" t="str">
        <f>"郭冲"</f>
        <v>郭冲</v>
      </c>
      <c r="D777" s="9" t="str">
        <f aca="true" t="shared" si="37" ref="D777:D782">"男"</f>
        <v>男</v>
      </c>
      <c r="E777" s="10"/>
    </row>
    <row r="778" spans="1:5" ht="30" customHeight="1">
      <c r="A778" s="9">
        <v>776</v>
      </c>
      <c r="B778" s="9" t="str">
        <f>"656220240614104020160970"</f>
        <v>656220240614104020160970</v>
      </c>
      <c r="C778" s="9" t="str">
        <f>"石造"</f>
        <v>石造</v>
      </c>
      <c r="D778" s="9" t="str">
        <f t="shared" si="37"/>
        <v>男</v>
      </c>
      <c r="E778" s="10"/>
    </row>
    <row r="779" spans="1:5" ht="30" customHeight="1">
      <c r="A779" s="9">
        <v>777</v>
      </c>
      <c r="B779" s="9" t="str">
        <f>"656220240617152948162270"</f>
        <v>656220240617152948162270</v>
      </c>
      <c r="C779" s="9" t="str">
        <f>"刘宦"</f>
        <v>刘宦</v>
      </c>
      <c r="D779" s="9" t="str">
        <f t="shared" si="37"/>
        <v>男</v>
      </c>
      <c r="E779" s="10"/>
    </row>
    <row r="780" spans="1:5" ht="30" customHeight="1">
      <c r="A780" s="9">
        <v>778</v>
      </c>
      <c r="B780" s="9" t="str">
        <f>"656220240617164114162328"</f>
        <v>656220240617164114162328</v>
      </c>
      <c r="C780" s="9" t="str">
        <f>"罗家俊"</f>
        <v>罗家俊</v>
      </c>
      <c r="D780" s="9" t="str">
        <f t="shared" si="37"/>
        <v>男</v>
      </c>
      <c r="E780" s="10"/>
    </row>
    <row r="781" spans="1:5" ht="30" customHeight="1">
      <c r="A781" s="9">
        <v>779</v>
      </c>
      <c r="B781" s="9" t="str">
        <f>"656220240615171519161534"</f>
        <v>656220240615171519161534</v>
      </c>
      <c r="C781" s="9" t="str">
        <f>"卓跃壮"</f>
        <v>卓跃壮</v>
      </c>
      <c r="D781" s="9" t="str">
        <f t="shared" si="37"/>
        <v>男</v>
      </c>
      <c r="E781" s="10"/>
    </row>
    <row r="782" spans="1:5" ht="30" customHeight="1">
      <c r="A782" s="9">
        <v>780</v>
      </c>
      <c r="B782" s="9" t="str">
        <f>"656220240616213734161873"</f>
        <v>656220240616213734161873</v>
      </c>
      <c r="C782" s="9" t="str">
        <f>"李朝臣"</f>
        <v>李朝臣</v>
      </c>
      <c r="D782" s="9" t="str">
        <f t="shared" si="37"/>
        <v>男</v>
      </c>
      <c r="E782" s="10"/>
    </row>
    <row r="783" spans="1:5" ht="30" customHeight="1">
      <c r="A783" s="9">
        <v>781</v>
      </c>
      <c r="B783" s="9" t="str">
        <f>"656220240618004005162526"</f>
        <v>656220240618004005162526</v>
      </c>
      <c r="C783" s="9" t="str">
        <f>"张洪"</f>
        <v>张洪</v>
      </c>
      <c r="D783" s="9" t="str">
        <f>"女"</f>
        <v>女</v>
      </c>
      <c r="E783" s="10"/>
    </row>
    <row r="784" spans="1:5" ht="30" customHeight="1">
      <c r="A784" s="9">
        <v>782</v>
      </c>
      <c r="B784" s="9" t="str">
        <f>"656220240617210402162427"</f>
        <v>656220240617210402162427</v>
      </c>
      <c r="C784" s="9" t="str">
        <f>"钟海学"</f>
        <v>钟海学</v>
      </c>
      <c r="D784" s="9" t="str">
        <f>"男"</f>
        <v>男</v>
      </c>
      <c r="E784" s="10"/>
    </row>
    <row r="785" spans="1:5" ht="30" customHeight="1">
      <c r="A785" s="9">
        <v>783</v>
      </c>
      <c r="B785" s="9" t="str">
        <f>"656220240618084830162576"</f>
        <v>656220240618084830162576</v>
      </c>
      <c r="C785" s="9" t="str">
        <f>"龙丁广"</f>
        <v>龙丁广</v>
      </c>
      <c r="D785" s="9" t="str">
        <f>"男"</f>
        <v>男</v>
      </c>
      <c r="E785" s="10"/>
    </row>
    <row r="786" spans="1:5" ht="30" customHeight="1">
      <c r="A786" s="9">
        <v>784</v>
      </c>
      <c r="B786" s="9" t="str">
        <f>"656220240611184604156414"</f>
        <v>656220240611184604156414</v>
      </c>
      <c r="C786" s="9" t="str">
        <f>"周吉春"</f>
        <v>周吉春</v>
      </c>
      <c r="D786" s="9" t="str">
        <f>"女"</f>
        <v>女</v>
      </c>
      <c r="E786" s="10"/>
    </row>
    <row r="787" spans="1:5" ht="30" customHeight="1">
      <c r="A787" s="9">
        <v>785</v>
      </c>
      <c r="B787" s="9" t="str">
        <f>"656220240613123112160279"</f>
        <v>656220240613123112160279</v>
      </c>
      <c r="C787" s="9" t="str">
        <f>"梅曼秋"</f>
        <v>梅曼秋</v>
      </c>
      <c r="D787" s="9" t="str">
        <f>"女"</f>
        <v>女</v>
      </c>
      <c r="E787" s="10"/>
    </row>
    <row r="788" spans="1:5" ht="30" customHeight="1">
      <c r="A788" s="9">
        <v>786</v>
      </c>
      <c r="B788" s="9" t="str">
        <f>"656220240611143536155170"</f>
        <v>656220240611143536155170</v>
      </c>
      <c r="C788" s="9" t="str">
        <f>"吉奕霖"</f>
        <v>吉奕霖</v>
      </c>
      <c r="D788" s="9" t="str">
        <f>"男"</f>
        <v>男</v>
      </c>
      <c r="E788" s="10"/>
    </row>
    <row r="789" spans="1:5" ht="30" customHeight="1">
      <c r="A789" s="9">
        <v>787</v>
      </c>
      <c r="B789" s="9" t="str">
        <f>"656220240611203429156701"</f>
        <v>656220240611203429156701</v>
      </c>
      <c r="C789" s="9" t="str">
        <f>"陈贤玉"</f>
        <v>陈贤玉</v>
      </c>
      <c r="D789" s="9" t="str">
        <f aca="true" t="shared" si="38" ref="D789:D800">"女"</f>
        <v>女</v>
      </c>
      <c r="E789" s="10"/>
    </row>
    <row r="790" spans="1:5" ht="30" customHeight="1">
      <c r="A790" s="9">
        <v>788</v>
      </c>
      <c r="B790" s="9" t="str">
        <f>"656220240612135919158540"</f>
        <v>656220240612135919158540</v>
      </c>
      <c r="C790" s="9" t="str">
        <f>"李向雪"</f>
        <v>李向雪</v>
      </c>
      <c r="D790" s="9" t="str">
        <f t="shared" si="38"/>
        <v>女</v>
      </c>
      <c r="E790" s="10"/>
    </row>
    <row r="791" spans="1:5" ht="30" customHeight="1">
      <c r="A791" s="9">
        <v>789</v>
      </c>
      <c r="B791" s="9" t="str">
        <f>"656220240614104756160975"</f>
        <v>656220240614104756160975</v>
      </c>
      <c r="C791" s="9" t="str">
        <f>"徐英娜"</f>
        <v>徐英娜</v>
      </c>
      <c r="D791" s="9" t="str">
        <f t="shared" si="38"/>
        <v>女</v>
      </c>
      <c r="E791" s="10"/>
    </row>
    <row r="792" spans="1:5" ht="30" customHeight="1">
      <c r="A792" s="9">
        <v>790</v>
      </c>
      <c r="B792" s="9" t="str">
        <f>"656220240611103457154186"</f>
        <v>656220240611103457154186</v>
      </c>
      <c r="C792" s="9" t="str">
        <f>"陈晓琪"</f>
        <v>陈晓琪</v>
      </c>
      <c r="D792" s="9" t="str">
        <f t="shared" si="38"/>
        <v>女</v>
      </c>
      <c r="E792" s="10"/>
    </row>
    <row r="793" spans="1:5" ht="30" customHeight="1">
      <c r="A793" s="9">
        <v>791</v>
      </c>
      <c r="B793" s="9" t="str">
        <f>"656220240616205152161850"</f>
        <v>656220240616205152161850</v>
      </c>
      <c r="C793" s="9" t="str">
        <f>"郑荣英"</f>
        <v>郑荣英</v>
      </c>
      <c r="D793" s="9" t="str">
        <f t="shared" si="38"/>
        <v>女</v>
      </c>
      <c r="E793" s="10"/>
    </row>
    <row r="794" spans="1:5" ht="30" customHeight="1">
      <c r="A794" s="9">
        <v>792</v>
      </c>
      <c r="B794" s="9" t="str">
        <f>"656220240616211454161863"</f>
        <v>656220240616211454161863</v>
      </c>
      <c r="C794" s="9" t="str">
        <f>"刘建芳"</f>
        <v>刘建芳</v>
      </c>
      <c r="D794" s="9" t="str">
        <f t="shared" si="38"/>
        <v>女</v>
      </c>
      <c r="E794" s="10"/>
    </row>
    <row r="795" spans="1:5" ht="30" customHeight="1">
      <c r="A795" s="9">
        <v>793</v>
      </c>
      <c r="B795" s="9" t="str">
        <f>"656220240617100209162021"</f>
        <v>656220240617100209162021</v>
      </c>
      <c r="C795" s="9" t="str">
        <f>"黄李娜"</f>
        <v>黄李娜</v>
      </c>
      <c r="D795" s="9" t="str">
        <f t="shared" si="38"/>
        <v>女</v>
      </c>
      <c r="E795" s="10"/>
    </row>
    <row r="796" spans="1:5" ht="30" customHeight="1">
      <c r="A796" s="9">
        <v>794</v>
      </c>
      <c r="B796" s="9" t="str">
        <f>"656220240611111111154395"</f>
        <v>656220240611111111154395</v>
      </c>
      <c r="C796" s="9" t="str">
        <f>"赖咏宣"</f>
        <v>赖咏宣</v>
      </c>
      <c r="D796" s="9" t="str">
        <f t="shared" si="38"/>
        <v>女</v>
      </c>
      <c r="E796" s="10"/>
    </row>
    <row r="797" spans="1:5" ht="30" customHeight="1">
      <c r="A797" s="9">
        <v>795</v>
      </c>
      <c r="B797" s="9" t="str">
        <f>"656220240616151553161756"</f>
        <v>656220240616151553161756</v>
      </c>
      <c r="C797" s="9" t="str">
        <f>"苗月莹"</f>
        <v>苗月莹</v>
      </c>
      <c r="D797" s="9" t="str">
        <f t="shared" si="38"/>
        <v>女</v>
      </c>
      <c r="E797" s="10"/>
    </row>
    <row r="798" spans="1:5" ht="30" customHeight="1">
      <c r="A798" s="9">
        <v>796</v>
      </c>
      <c r="B798" s="9" t="str">
        <f>"656220240617214836162452"</f>
        <v>656220240617214836162452</v>
      </c>
      <c r="C798" s="9" t="str">
        <f>"林菲"</f>
        <v>林菲</v>
      </c>
      <c r="D798" s="9" t="str">
        <f t="shared" si="38"/>
        <v>女</v>
      </c>
      <c r="E798" s="10"/>
    </row>
    <row r="799" spans="1:5" ht="30" customHeight="1">
      <c r="A799" s="9">
        <v>797</v>
      </c>
      <c r="B799" s="9" t="str">
        <f>"656220240615132543161468"</f>
        <v>656220240615132543161468</v>
      </c>
      <c r="C799" s="9" t="str">
        <f>"蔡茜茜"</f>
        <v>蔡茜茜</v>
      </c>
      <c r="D799" s="9" t="str">
        <f t="shared" si="38"/>
        <v>女</v>
      </c>
      <c r="E799" s="10"/>
    </row>
    <row r="800" spans="1:5" ht="30" customHeight="1">
      <c r="A800" s="9">
        <v>798</v>
      </c>
      <c r="B800" s="9" t="str">
        <f>"656220240618023107162541"</f>
        <v>656220240618023107162541</v>
      </c>
      <c r="C800" s="9" t="str">
        <f>"王一桔"</f>
        <v>王一桔</v>
      </c>
      <c r="D800" s="9" t="str">
        <f t="shared" si="38"/>
        <v>女</v>
      </c>
      <c r="E800" s="10"/>
    </row>
    <row r="801" spans="1:5" ht="30" customHeight="1">
      <c r="A801" s="9">
        <v>799</v>
      </c>
      <c r="B801" s="9" t="str">
        <f>"656220240616022336161643"</f>
        <v>656220240616022336161643</v>
      </c>
      <c r="C801" s="9" t="str">
        <f>"邢增利"</f>
        <v>邢增利</v>
      </c>
      <c r="D801" s="9" t="str">
        <f>"男"</f>
        <v>男</v>
      </c>
      <c r="E801" s="10"/>
    </row>
    <row r="802" spans="1:5" ht="30" customHeight="1">
      <c r="A802" s="9">
        <v>800</v>
      </c>
      <c r="B802" s="9" t="str">
        <f>"656220240611100730154051"</f>
        <v>656220240611100730154051</v>
      </c>
      <c r="C802" s="9" t="str">
        <f>"符裕珍"</f>
        <v>符裕珍</v>
      </c>
      <c r="D802" s="9" t="str">
        <f aca="true" t="shared" si="39" ref="D802:D808">"女"</f>
        <v>女</v>
      </c>
      <c r="E802" s="10"/>
    </row>
    <row r="803" spans="1:5" ht="30" customHeight="1">
      <c r="A803" s="9">
        <v>801</v>
      </c>
      <c r="B803" s="9" t="str">
        <f>"656220240611165306156000"</f>
        <v>656220240611165306156000</v>
      </c>
      <c r="C803" s="9" t="str">
        <f>"符卓翠"</f>
        <v>符卓翠</v>
      </c>
      <c r="D803" s="9" t="str">
        <f t="shared" si="39"/>
        <v>女</v>
      </c>
      <c r="E803" s="10"/>
    </row>
    <row r="804" spans="1:5" ht="30" customHeight="1">
      <c r="A804" s="9">
        <v>802</v>
      </c>
      <c r="B804" s="9" t="str">
        <f>"656220240611181920156340"</f>
        <v>656220240611181920156340</v>
      </c>
      <c r="C804" s="9" t="str">
        <f>"罗妍艾"</f>
        <v>罗妍艾</v>
      </c>
      <c r="D804" s="9" t="str">
        <f t="shared" si="39"/>
        <v>女</v>
      </c>
      <c r="E804" s="10"/>
    </row>
    <row r="805" spans="1:5" ht="30" customHeight="1">
      <c r="A805" s="9">
        <v>803</v>
      </c>
      <c r="B805" s="9" t="str">
        <f>"656220240611151330155373"</f>
        <v>656220240611151330155373</v>
      </c>
      <c r="C805" s="9" t="str">
        <f>"王惠敏"</f>
        <v>王惠敏</v>
      </c>
      <c r="D805" s="9" t="str">
        <f t="shared" si="39"/>
        <v>女</v>
      </c>
      <c r="E805" s="10"/>
    </row>
    <row r="806" spans="1:5" ht="30" customHeight="1">
      <c r="A806" s="9">
        <v>804</v>
      </c>
      <c r="B806" s="9" t="str">
        <f>"656220240612133551158462"</f>
        <v>656220240612133551158462</v>
      </c>
      <c r="C806" s="9" t="str">
        <f>"羊冬盖"</f>
        <v>羊冬盖</v>
      </c>
      <c r="D806" s="9" t="str">
        <f t="shared" si="39"/>
        <v>女</v>
      </c>
      <c r="E806" s="10"/>
    </row>
    <row r="807" spans="1:5" ht="30" customHeight="1">
      <c r="A807" s="9">
        <v>805</v>
      </c>
      <c r="B807" s="9" t="str">
        <f>"656220240612143152158659"</f>
        <v>656220240612143152158659</v>
      </c>
      <c r="C807" s="9" t="str">
        <f>"屠丹丹"</f>
        <v>屠丹丹</v>
      </c>
      <c r="D807" s="9" t="str">
        <f t="shared" si="39"/>
        <v>女</v>
      </c>
      <c r="E807" s="10"/>
    </row>
    <row r="808" spans="1:5" ht="30" customHeight="1">
      <c r="A808" s="9">
        <v>806</v>
      </c>
      <c r="B808" s="9" t="str">
        <f>"656220240612201716159682"</f>
        <v>656220240612201716159682</v>
      </c>
      <c r="C808" s="9" t="str">
        <f>"陈丽平"</f>
        <v>陈丽平</v>
      </c>
      <c r="D808" s="9" t="str">
        <f t="shared" si="39"/>
        <v>女</v>
      </c>
      <c r="E808" s="10"/>
    </row>
    <row r="809" spans="1:5" ht="30" customHeight="1">
      <c r="A809" s="9">
        <v>807</v>
      </c>
      <c r="B809" s="9" t="str">
        <f>"656220240614105541160979"</f>
        <v>656220240614105541160979</v>
      </c>
      <c r="C809" s="9" t="str">
        <f>"李嘉伟"</f>
        <v>李嘉伟</v>
      </c>
      <c r="D809" s="9" t="str">
        <f>"男"</f>
        <v>男</v>
      </c>
      <c r="E809" s="10"/>
    </row>
    <row r="810" spans="1:5" ht="30" customHeight="1">
      <c r="A810" s="9">
        <v>808</v>
      </c>
      <c r="B810" s="9" t="str">
        <f>"656220240611090944153783"</f>
        <v>656220240611090944153783</v>
      </c>
      <c r="C810" s="9" t="str">
        <f>"池燕鸣"</f>
        <v>池燕鸣</v>
      </c>
      <c r="D810" s="9" t="str">
        <f>"女"</f>
        <v>女</v>
      </c>
      <c r="E810" s="10"/>
    </row>
    <row r="811" spans="1:5" ht="30" customHeight="1">
      <c r="A811" s="9">
        <v>809</v>
      </c>
      <c r="B811" s="9" t="str">
        <f>"656220240614195528161246"</f>
        <v>656220240614195528161246</v>
      </c>
      <c r="C811" s="9" t="str">
        <f>"唐燕萍"</f>
        <v>唐燕萍</v>
      </c>
      <c r="D811" s="9" t="str">
        <f>"女"</f>
        <v>女</v>
      </c>
      <c r="E811" s="10"/>
    </row>
    <row r="812" spans="1:5" ht="30" customHeight="1">
      <c r="A812" s="9">
        <v>810</v>
      </c>
      <c r="B812" s="9" t="str">
        <f>"656220240615200305161576"</f>
        <v>656220240615200305161576</v>
      </c>
      <c r="C812" s="9" t="str">
        <f>"王朝"</f>
        <v>王朝</v>
      </c>
      <c r="D812" s="9" t="str">
        <f>"男"</f>
        <v>男</v>
      </c>
      <c r="E812" s="10"/>
    </row>
    <row r="813" spans="1:5" ht="30" customHeight="1">
      <c r="A813" s="9">
        <v>811</v>
      </c>
      <c r="B813" s="9" t="str">
        <f>"656220240614202158161255"</f>
        <v>656220240614202158161255</v>
      </c>
      <c r="C813" s="9" t="str">
        <f>"王莹莹"</f>
        <v>王莹莹</v>
      </c>
      <c r="D813" s="9" t="str">
        <f aca="true" t="shared" si="40" ref="D813:D821">"女"</f>
        <v>女</v>
      </c>
      <c r="E813" s="10"/>
    </row>
    <row r="814" spans="1:5" ht="30" customHeight="1">
      <c r="A814" s="9">
        <v>812</v>
      </c>
      <c r="B814" s="9" t="str">
        <f>"656220240616224402161900"</f>
        <v>656220240616224402161900</v>
      </c>
      <c r="C814" s="9" t="str">
        <f>"方雅珉"</f>
        <v>方雅珉</v>
      </c>
      <c r="D814" s="9" t="str">
        <f t="shared" si="40"/>
        <v>女</v>
      </c>
      <c r="E814" s="10"/>
    </row>
    <row r="815" spans="1:5" ht="30" customHeight="1">
      <c r="A815" s="9">
        <v>813</v>
      </c>
      <c r="B815" s="9" t="str">
        <f>"656220240617131944162174"</f>
        <v>656220240617131944162174</v>
      </c>
      <c r="C815" s="9" t="str">
        <f>"蔡飘飘"</f>
        <v>蔡飘飘</v>
      </c>
      <c r="D815" s="9" t="str">
        <f t="shared" si="40"/>
        <v>女</v>
      </c>
      <c r="E815" s="10"/>
    </row>
    <row r="816" spans="1:5" ht="30" customHeight="1">
      <c r="A816" s="9">
        <v>814</v>
      </c>
      <c r="B816" s="9" t="str">
        <f>"656220240617132009162175"</f>
        <v>656220240617132009162175</v>
      </c>
      <c r="C816" s="9" t="str">
        <f>"林敏敏"</f>
        <v>林敏敏</v>
      </c>
      <c r="D816" s="9" t="str">
        <f t="shared" si="40"/>
        <v>女</v>
      </c>
      <c r="E816" s="10"/>
    </row>
    <row r="817" spans="1:5" ht="30" customHeight="1">
      <c r="A817" s="9">
        <v>815</v>
      </c>
      <c r="B817" s="9" t="str">
        <f>"656220240614000818160871"</f>
        <v>656220240614000818160871</v>
      </c>
      <c r="C817" s="9" t="str">
        <f>"林冰萍"</f>
        <v>林冰萍</v>
      </c>
      <c r="D817" s="9" t="str">
        <f t="shared" si="40"/>
        <v>女</v>
      </c>
      <c r="E817" s="10"/>
    </row>
    <row r="818" spans="1:5" ht="30" customHeight="1">
      <c r="A818" s="9">
        <v>816</v>
      </c>
      <c r="B818" s="9" t="str">
        <f>"656220240617113708162103"</f>
        <v>656220240617113708162103</v>
      </c>
      <c r="C818" s="9" t="str">
        <f>"刘伯映"</f>
        <v>刘伯映</v>
      </c>
      <c r="D818" s="9" t="str">
        <f t="shared" si="40"/>
        <v>女</v>
      </c>
      <c r="E818" s="10"/>
    </row>
    <row r="819" spans="1:5" ht="30" customHeight="1">
      <c r="A819" s="9">
        <v>817</v>
      </c>
      <c r="B819" s="9" t="str">
        <f>"656220240618082454162566"</f>
        <v>656220240618082454162566</v>
      </c>
      <c r="C819" s="9" t="str">
        <f>"陈玉湲"</f>
        <v>陈玉湲</v>
      </c>
      <c r="D819" s="9" t="str">
        <f t="shared" si="40"/>
        <v>女</v>
      </c>
      <c r="E819" s="10"/>
    </row>
    <row r="820" spans="1:5" ht="30" customHeight="1">
      <c r="A820" s="9">
        <v>818</v>
      </c>
      <c r="B820" s="9" t="str">
        <f>"656220240617221818162470"</f>
        <v>656220240617221818162470</v>
      </c>
      <c r="C820" s="9" t="str">
        <f>"王玉春"</f>
        <v>王玉春</v>
      </c>
      <c r="D820" s="9" t="str">
        <f t="shared" si="40"/>
        <v>女</v>
      </c>
      <c r="E820" s="10"/>
    </row>
    <row r="821" spans="1:5" ht="30" customHeight="1">
      <c r="A821" s="9">
        <v>819</v>
      </c>
      <c r="B821" s="9" t="str">
        <f>"656220240614154019161127"</f>
        <v>656220240614154019161127</v>
      </c>
      <c r="C821" s="9" t="str">
        <f>"王倩"</f>
        <v>王倩</v>
      </c>
      <c r="D821" s="9" t="str">
        <f t="shared" si="40"/>
        <v>女</v>
      </c>
      <c r="E821" s="10"/>
    </row>
    <row r="822" spans="1:5" ht="30" customHeight="1">
      <c r="A822" s="9">
        <v>820</v>
      </c>
      <c r="B822" s="9" t="str">
        <f>"656220240611111242154404"</f>
        <v>656220240611111242154404</v>
      </c>
      <c r="C822" s="9" t="str">
        <f>"李既威"</f>
        <v>李既威</v>
      </c>
      <c r="D822" s="9" t="str">
        <f>"男"</f>
        <v>男</v>
      </c>
      <c r="E822" s="10"/>
    </row>
    <row r="823" spans="1:5" ht="30" customHeight="1">
      <c r="A823" s="9">
        <v>821</v>
      </c>
      <c r="B823" s="9" t="str">
        <f>"656220240611105457154305"</f>
        <v>656220240611105457154305</v>
      </c>
      <c r="C823" s="9" t="str">
        <f>"陈亚娇"</f>
        <v>陈亚娇</v>
      </c>
      <c r="D823" s="9" t="str">
        <f>"女"</f>
        <v>女</v>
      </c>
      <c r="E823" s="10"/>
    </row>
    <row r="824" spans="1:5" ht="30" customHeight="1">
      <c r="A824" s="9">
        <v>822</v>
      </c>
      <c r="B824" s="9" t="str">
        <f>"656220240611114213154526"</f>
        <v>656220240611114213154526</v>
      </c>
      <c r="C824" s="9" t="str">
        <f>"吴坤鹏"</f>
        <v>吴坤鹏</v>
      </c>
      <c r="D824" s="9" t="str">
        <f>"男"</f>
        <v>男</v>
      </c>
      <c r="E824" s="10"/>
    </row>
    <row r="825" spans="1:5" ht="30" customHeight="1">
      <c r="A825" s="9">
        <v>823</v>
      </c>
      <c r="B825" s="9" t="str">
        <f>"656220240611130247154831"</f>
        <v>656220240611130247154831</v>
      </c>
      <c r="C825" s="9" t="str">
        <f>"马宇杰"</f>
        <v>马宇杰</v>
      </c>
      <c r="D825" s="9" t="str">
        <f>"男"</f>
        <v>男</v>
      </c>
      <c r="E825" s="10"/>
    </row>
    <row r="826" spans="1:5" ht="30" customHeight="1">
      <c r="A826" s="9">
        <v>824</v>
      </c>
      <c r="B826" s="9" t="str">
        <f>"656220240611144549155221"</f>
        <v>656220240611144549155221</v>
      </c>
      <c r="C826" s="9" t="str">
        <f>"吉少岩"</f>
        <v>吉少岩</v>
      </c>
      <c r="D826" s="9" t="str">
        <f>"男"</f>
        <v>男</v>
      </c>
      <c r="E826" s="10"/>
    </row>
    <row r="827" spans="1:5" ht="30" customHeight="1">
      <c r="A827" s="9">
        <v>825</v>
      </c>
      <c r="B827" s="9" t="str">
        <f>"656220240611155352155616"</f>
        <v>656220240611155352155616</v>
      </c>
      <c r="C827" s="9" t="str">
        <f>"李运睿"</f>
        <v>李运睿</v>
      </c>
      <c r="D827" s="9" t="str">
        <f>"男"</f>
        <v>男</v>
      </c>
      <c r="E827" s="10"/>
    </row>
    <row r="828" spans="1:5" ht="30" customHeight="1">
      <c r="A828" s="9">
        <v>826</v>
      </c>
      <c r="B828" s="9" t="str">
        <f>"656220240611164025155928"</f>
        <v>656220240611164025155928</v>
      </c>
      <c r="C828" s="9" t="str">
        <f>"陈贝贝"</f>
        <v>陈贝贝</v>
      </c>
      <c r="D828" s="9" t="str">
        <f>"女"</f>
        <v>女</v>
      </c>
      <c r="E828" s="10"/>
    </row>
    <row r="829" spans="1:5" ht="30" customHeight="1">
      <c r="A829" s="9">
        <v>827</v>
      </c>
      <c r="B829" s="9" t="str">
        <f>"656220240611182721156368"</f>
        <v>656220240611182721156368</v>
      </c>
      <c r="C829" s="9" t="str">
        <f>"黄智坚"</f>
        <v>黄智坚</v>
      </c>
      <c r="D829" s="9" t="str">
        <f>"男"</f>
        <v>男</v>
      </c>
      <c r="E829" s="10"/>
    </row>
    <row r="830" spans="1:5" ht="30" customHeight="1">
      <c r="A830" s="9">
        <v>828</v>
      </c>
      <c r="B830" s="9" t="str">
        <f>"656220240611183900156399"</f>
        <v>656220240611183900156399</v>
      </c>
      <c r="C830" s="9" t="str">
        <f>"符志航"</f>
        <v>符志航</v>
      </c>
      <c r="D830" s="9" t="str">
        <f>"男"</f>
        <v>男</v>
      </c>
      <c r="E830" s="10"/>
    </row>
    <row r="831" spans="1:5" ht="30" customHeight="1">
      <c r="A831" s="9">
        <v>829</v>
      </c>
      <c r="B831" s="9" t="str">
        <f>"656220240611174844156253"</f>
        <v>656220240611174844156253</v>
      </c>
      <c r="C831" s="9" t="str">
        <f>"李亚开"</f>
        <v>李亚开</v>
      </c>
      <c r="D831" s="9" t="str">
        <f>"男"</f>
        <v>男</v>
      </c>
      <c r="E831" s="10"/>
    </row>
    <row r="832" spans="1:5" ht="30" customHeight="1">
      <c r="A832" s="9">
        <v>830</v>
      </c>
      <c r="B832" s="9" t="str">
        <f>"656220240611220528157002"</f>
        <v>656220240611220528157002</v>
      </c>
      <c r="C832" s="9" t="str">
        <f>"刘方征"</f>
        <v>刘方征</v>
      </c>
      <c r="D832" s="9" t="str">
        <f>"女"</f>
        <v>女</v>
      </c>
      <c r="E832" s="10"/>
    </row>
    <row r="833" spans="1:5" ht="30" customHeight="1">
      <c r="A833" s="9">
        <v>831</v>
      </c>
      <c r="B833" s="9" t="str">
        <f>"656220240611213435156900"</f>
        <v>656220240611213435156900</v>
      </c>
      <c r="C833" s="9" t="str">
        <f>"范炜杰"</f>
        <v>范炜杰</v>
      </c>
      <c r="D833" s="9" t="str">
        <f>"男"</f>
        <v>男</v>
      </c>
      <c r="E833" s="10"/>
    </row>
    <row r="834" spans="1:5" ht="30" customHeight="1">
      <c r="A834" s="9">
        <v>832</v>
      </c>
      <c r="B834" s="9" t="str">
        <f>"656220240611231337157224"</f>
        <v>656220240611231337157224</v>
      </c>
      <c r="C834" s="9" t="str">
        <f>"黄朝华"</f>
        <v>黄朝华</v>
      </c>
      <c r="D834" s="9" t="str">
        <f>"男"</f>
        <v>男</v>
      </c>
      <c r="E834" s="10"/>
    </row>
    <row r="835" spans="1:5" ht="30" customHeight="1">
      <c r="A835" s="9">
        <v>833</v>
      </c>
      <c r="B835" s="9" t="str">
        <f>"656220240612090540157635"</f>
        <v>656220240612090540157635</v>
      </c>
      <c r="C835" s="9" t="str">
        <f>"彭熠"</f>
        <v>彭熠</v>
      </c>
      <c r="D835" s="9" t="str">
        <f>"男"</f>
        <v>男</v>
      </c>
      <c r="E835" s="10"/>
    </row>
    <row r="836" spans="1:5" ht="30" customHeight="1">
      <c r="A836" s="9">
        <v>834</v>
      </c>
      <c r="B836" s="9" t="str">
        <f>"656220240612001002157354"</f>
        <v>656220240612001002157354</v>
      </c>
      <c r="C836" s="9" t="str">
        <f>"陈俊宏"</f>
        <v>陈俊宏</v>
      </c>
      <c r="D836" s="9" t="str">
        <f>"男"</f>
        <v>男</v>
      </c>
      <c r="E836" s="10"/>
    </row>
    <row r="837" spans="1:5" ht="30" customHeight="1">
      <c r="A837" s="9">
        <v>835</v>
      </c>
      <c r="B837" s="9" t="str">
        <f>"656220240612110806158028"</f>
        <v>656220240612110806158028</v>
      </c>
      <c r="C837" s="9" t="str">
        <f>"齐闯"</f>
        <v>齐闯</v>
      </c>
      <c r="D837" s="9" t="str">
        <f>"男"</f>
        <v>男</v>
      </c>
      <c r="E837" s="10"/>
    </row>
    <row r="838" spans="1:5" ht="30" customHeight="1">
      <c r="A838" s="9">
        <v>836</v>
      </c>
      <c r="B838" s="9" t="str">
        <f>"656220240612124818158311"</f>
        <v>656220240612124818158311</v>
      </c>
      <c r="C838" s="9" t="str">
        <f>"符海交"</f>
        <v>符海交</v>
      </c>
      <c r="D838" s="9" t="str">
        <f>"女"</f>
        <v>女</v>
      </c>
      <c r="E838" s="10"/>
    </row>
    <row r="839" spans="1:5" ht="30" customHeight="1">
      <c r="A839" s="9">
        <v>837</v>
      </c>
      <c r="B839" s="9" t="str">
        <f>"656220240612121300158218"</f>
        <v>656220240612121300158218</v>
      </c>
      <c r="C839" s="9" t="str">
        <f>"李梦圆"</f>
        <v>李梦圆</v>
      </c>
      <c r="D839" s="9" t="str">
        <f>"女"</f>
        <v>女</v>
      </c>
      <c r="E839" s="10"/>
    </row>
    <row r="840" spans="1:5" ht="30" customHeight="1">
      <c r="A840" s="9">
        <v>838</v>
      </c>
      <c r="B840" s="9" t="str">
        <f>"656220240612145301158748"</f>
        <v>656220240612145301158748</v>
      </c>
      <c r="C840" s="9" t="str">
        <f>"谭妮"</f>
        <v>谭妮</v>
      </c>
      <c r="D840" s="9" t="str">
        <f>"女"</f>
        <v>女</v>
      </c>
      <c r="E840" s="10"/>
    </row>
    <row r="841" spans="1:5" ht="30" customHeight="1">
      <c r="A841" s="9">
        <v>839</v>
      </c>
      <c r="B841" s="9" t="str">
        <f>"656220240611152400155447"</f>
        <v>656220240611152400155447</v>
      </c>
      <c r="C841" s="9" t="str">
        <f>"麦宜鑫"</f>
        <v>麦宜鑫</v>
      </c>
      <c r="D841" s="9" t="str">
        <f>"男"</f>
        <v>男</v>
      </c>
      <c r="E841" s="10"/>
    </row>
    <row r="842" spans="1:5" ht="30" customHeight="1">
      <c r="A842" s="9">
        <v>840</v>
      </c>
      <c r="B842" s="9" t="str">
        <f>"656220240612164425159273"</f>
        <v>656220240612164425159273</v>
      </c>
      <c r="C842" s="9" t="str">
        <f>"董林杰"</f>
        <v>董林杰</v>
      </c>
      <c r="D842" s="9" t="str">
        <f>"男"</f>
        <v>男</v>
      </c>
      <c r="E842" s="10"/>
    </row>
    <row r="843" spans="1:5" ht="30" customHeight="1">
      <c r="A843" s="9">
        <v>841</v>
      </c>
      <c r="B843" s="9" t="str">
        <f>"656220240612171500159424"</f>
        <v>656220240612171500159424</v>
      </c>
      <c r="C843" s="9" t="str">
        <f>"陈善胜"</f>
        <v>陈善胜</v>
      </c>
      <c r="D843" s="9" t="str">
        <f>"男"</f>
        <v>男</v>
      </c>
      <c r="E843" s="10"/>
    </row>
    <row r="844" spans="1:5" ht="30" customHeight="1">
      <c r="A844" s="9">
        <v>842</v>
      </c>
      <c r="B844" s="9" t="str">
        <f>"656220240612185653159612"</f>
        <v>656220240612185653159612</v>
      </c>
      <c r="C844" s="9" t="str">
        <f>"薛宇菲"</f>
        <v>薛宇菲</v>
      </c>
      <c r="D844" s="9" t="str">
        <f>"女"</f>
        <v>女</v>
      </c>
      <c r="E844" s="10"/>
    </row>
    <row r="845" spans="1:5" ht="30" customHeight="1">
      <c r="A845" s="9">
        <v>843</v>
      </c>
      <c r="B845" s="9" t="str">
        <f>"656220240612105057157974"</f>
        <v>656220240612105057157974</v>
      </c>
      <c r="C845" s="9" t="str">
        <f>"康同同"</f>
        <v>康同同</v>
      </c>
      <c r="D845" s="9" t="str">
        <f>"女"</f>
        <v>女</v>
      </c>
      <c r="E845" s="10"/>
    </row>
    <row r="846" spans="1:5" ht="30" customHeight="1">
      <c r="A846" s="9">
        <v>844</v>
      </c>
      <c r="B846" s="9" t="str">
        <f>"656220240612191510159628"</f>
        <v>656220240612191510159628</v>
      </c>
      <c r="C846" s="9" t="str">
        <f>"朱鸣"</f>
        <v>朱鸣</v>
      </c>
      <c r="D846" s="9" t="str">
        <f aca="true" t="shared" si="41" ref="D846:D851">"男"</f>
        <v>男</v>
      </c>
      <c r="E846" s="10"/>
    </row>
    <row r="847" spans="1:5" ht="30" customHeight="1">
      <c r="A847" s="9">
        <v>845</v>
      </c>
      <c r="B847" s="9" t="str">
        <f>"656220240612210517159715"</f>
        <v>656220240612210517159715</v>
      </c>
      <c r="C847" s="9" t="str">
        <f>"段晨晨"</f>
        <v>段晨晨</v>
      </c>
      <c r="D847" s="9" t="str">
        <f t="shared" si="41"/>
        <v>男</v>
      </c>
      <c r="E847" s="10"/>
    </row>
    <row r="848" spans="1:5" ht="30" customHeight="1">
      <c r="A848" s="9">
        <v>846</v>
      </c>
      <c r="B848" s="9" t="str">
        <f>"656220240612211400159724"</f>
        <v>656220240612211400159724</v>
      </c>
      <c r="C848" s="9" t="str">
        <f>"冯成睿"</f>
        <v>冯成睿</v>
      </c>
      <c r="D848" s="9" t="str">
        <f t="shared" si="41"/>
        <v>男</v>
      </c>
      <c r="E848" s="10"/>
    </row>
    <row r="849" spans="1:5" ht="30" customHeight="1">
      <c r="A849" s="9">
        <v>847</v>
      </c>
      <c r="B849" s="9" t="str">
        <f>"656220240613084829159928"</f>
        <v>656220240613084829159928</v>
      </c>
      <c r="C849" s="9" t="str">
        <f>"汪武警"</f>
        <v>汪武警</v>
      </c>
      <c r="D849" s="9" t="str">
        <f t="shared" si="41"/>
        <v>男</v>
      </c>
      <c r="E849" s="10"/>
    </row>
    <row r="850" spans="1:5" ht="30" customHeight="1">
      <c r="A850" s="9">
        <v>848</v>
      </c>
      <c r="B850" s="9" t="str">
        <f>"656220240613090818159951"</f>
        <v>656220240613090818159951</v>
      </c>
      <c r="C850" s="9" t="str">
        <f>"倪德彪"</f>
        <v>倪德彪</v>
      </c>
      <c r="D850" s="9" t="str">
        <f t="shared" si="41"/>
        <v>男</v>
      </c>
      <c r="E850" s="10"/>
    </row>
    <row r="851" spans="1:5" ht="30" customHeight="1">
      <c r="A851" s="9">
        <v>849</v>
      </c>
      <c r="B851" s="9" t="str">
        <f>"656220240613134635160338"</f>
        <v>656220240613134635160338</v>
      </c>
      <c r="C851" s="9" t="str">
        <f>"吉训赛"</f>
        <v>吉训赛</v>
      </c>
      <c r="D851" s="9" t="str">
        <f t="shared" si="41"/>
        <v>男</v>
      </c>
      <c r="E851" s="10"/>
    </row>
    <row r="852" spans="1:5" ht="30" customHeight="1">
      <c r="A852" s="9">
        <v>850</v>
      </c>
      <c r="B852" s="9" t="str">
        <f>"656220240613093419160011"</f>
        <v>656220240613093419160011</v>
      </c>
      <c r="C852" s="9" t="str">
        <f>"黄丹"</f>
        <v>黄丹</v>
      </c>
      <c r="D852" s="9" t="str">
        <f>"女"</f>
        <v>女</v>
      </c>
      <c r="E852" s="10"/>
    </row>
    <row r="853" spans="1:5" ht="30" customHeight="1">
      <c r="A853" s="9">
        <v>851</v>
      </c>
      <c r="B853" s="9" t="str">
        <f>"656220240613170636160576"</f>
        <v>656220240613170636160576</v>
      </c>
      <c r="C853" s="9" t="str">
        <f>"陈崇明"</f>
        <v>陈崇明</v>
      </c>
      <c r="D853" s="9" t="str">
        <f>"男"</f>
        <v>男</v>
      </c>
      <c r="E853" s="10"/>
    </row>
    <row r="854" spans="1:5" ht="30" customHeight="1">
      <c r="A854" s="9">
        <v>852</v>
      </c>
      <c r="B854" s="9" t="str">
        <f>"656220240613173534160615"</f>
        <v>656220240613173534160615</v>
      </c>
      <c r="C854" s="9" t="str">
        <f>"孙晓晴"</f>
        <v>孙晓晴</v>
      </c>
      <c r="D854" s="9" t="str">
        <f>"女"</f>
        <v>女</v>
      </c>
      <c r="E854" s="10"/>
    </row>
    <row r="855" spans="1:5" ht="30" customHeight="1">
      <c r="A855" s="9">
        <v>853</v>
      </c>
      <c r="B855" s="9" t="str">
        <f>"656220240611211334156830"</f>
        <v>656220240611211334156830</v>
      </c>
      <c r="C855" s="9" t="str">
        <f>"李精才"</f>
        <v>李精才</v>
      </c>
      <c r="D855" s="9" t="str">
        <f>"男"</f>
        <v>男</v>
      </c>
      <c r="E855" s="10"/>
    </row>
    <row r="856" spans="1:5" ht="30" customHeight="1">
      <c r="A856" s="9">
        <v>854</v>
      </c>
      <c r="B856" s="9" t="str">
        <f>"656220240613214019160803"</f>
        <v>656220240613214019160803</v>
      </c>
      <c r="C856" s="9" t="str">
        <f>"符岸珠"</f>
        <v>符岸珠</v>
      </c>
      <c r="D856" s="9" t="str">
        <f>"女"</f>
        <v>女</v>
      </c>
      <c r="E856" s="10"/>
    </row>
    <row r="857" spans="1:5" ht="30" customHeight="1">
      <c r="A857" s="9">
        <v>855</v>
      </c>
      <c r="B857" s="9" t="str">
        <f>"656220240613092244159986"</f>
        <v>656220240613092244159986</v>
      </c>
      <c r="C857" s="9" t="str">
        <f>"陆精"</f>
        <v>陆精</v>
      </c>
      <c r="D857" s="9" t="str">
        <f>"男"</f>
        <v>男</v>
      </c>
      <c r="E857" s="10"/>
    </row>
    <row r="858" spans="1:5" ht="30" customHeight="1">
      <c r="A858" s="9">
        <v>856</v>
      </c>
      <c r="B858" s="9" t="str">
        <f>"656220240614030316160883"</f>
        <v>656220240614030316160883</v>
      </c>
      <c r="C858" s="9" t="str">
        <f>"梁宁"</f>
        <v>梁宁</v>
      </c>
      <c r="D858" s="9" t="str">
        <f>"男"</f>
        <v>男</v>
      </c>
      <c r="E858" s="10"/>
    </row>
    <row r="859" spans="1:5" ht="30" customHeight="1">
      <c r="A859" s="9">
        <v>857</v>
      </c>
      <c r="B859" s="9" t="str">
        <f>"656220240611234554157310"</f>
        <v>656220240611234554157310</v>
      </c>
      <c r="C859" s="9" t="str">
        <f>"王鸿飞"</f>
        <v>王鸿飞</v>
      </c>
      <c r="D859" s="9" t="str">
        <f>"男"</f>
        <v>男</v>
      </c>
      <c r="E859" s="10"/>
    </row>
    <row r="860" spans="1:5" ht="30" customHeight="1">
      <c r="A860" s="9">
        <v>858</v>
      </c>
      <c r="B860" s="9" t="str">
        <f>"656220240614103908160969"</f>
        <v>656220240614103908160969</v>
      </c>
      <c r="C860" s="9" t="str">
        <f>"云美珍"</f>
        <v>云美珍</v>
      </c>
      <c r="D860" s="9" t="str">
        <f>"女"</f>
        <v>女</v>
      </c>
      <c r="E860" s="10"/>
    </row>
    <row r="861" spans="1:5" ht="30" customHeight="1">
      <c r="A861" s="9">
        <v>859</v>
      </c>
      <c r="B861" s="9" t="str">
        <f>"656220240614105415160978"</f>
        <v>656220240614105415160978</v>
      </c>
      <c r="C861" s="9" t="str">
        <f>"曾家丹"</f>
        <v>曾家丹</v>
      </c>
      <c r="D861" s="9" t="str">
        <f>"女"</f>
        <v>女</v>
      </c>
      <c r="E861" s="10"/>
    </row>
    <row r="862" spans="1:5" ht="30" customHeight="1">
      <c r="A862" s="9">
        <v>860</v>
      </c>
      <c r="B862" s="9" t="str">
        <f>"656220240613010928159877"</f>
        <v>656220240613010928159877</v>
      </c>
      <c r="C862" s="9" t="str">
        <f>"戴奇湘"</f>
        <v>戴奇湘</v>
      </c>
      <c r="D862" s="9" t="str">
        <f>"男"</f>
        <v>男</v>
      </c>
      <c r="E862" s="10"/>
    </row>
    <row r="863" spans="1:5" ht="30" customHeight="1">
      <c r="A863" s="9">
        <v>861</v>
      </c>
      <c r="B863" s="9" t="str">
        <f>"656220240612215752159756"</f>
        <v>656220240612215752159756</v>
      </c>
      <c r="C863" s="9" t="str">
        <f>"谭德胜"</f>
        <v>谭德胜</v>
      </c>
      <c r="D863" s="9" t="str">
        <f>"男"</f>
        <v>男</v>
      </c>
      <c r="E863" s="10"/>
    </row>
    <row r="864" spans="1:5" ht="30" customHeight="1">
      <c r="A864" s="9">
        <v>862</v>
      </c>
      <c r="B864" s="9" t="str">
        <f>"656220240614144712161086"</f>
        <v>656220240614144712161086</v>
      </c>
      <c r="C864" s="9" t="str">
        <f>"杨甜甜"</f>
        <v>杨甜甜</v>
      </c>
      <c r="D864" s="9" t="str">
        <f>"女"</f>
        <v>女</v>
      </c>
      <c r="E864" s="10"/>
    </row>
    <row r="865" spans="1:5" ht="30" customHeight="1">
      <c r="A865" s="9">
        <v>863</v>
      </c>
      <c r="B865" s="9" t="str">
        <f>"656220240614145157161089"</f>
        <v>656220240614145157161089</v>
      </c>
      <c r="C865" s="9" t="str">
        <f>"毛彦梅"</f>
        <v>毛彦梅</v>
      </c>
      <c r="D865" s="9" t="str">
        <f>"女"</f>
        <v>女</v>
      </c>
      <c r="E865" s="10"/>
    </row>
    <row r="866" spans="1:5" ht="30" customHeight="1">
      <c r="A866" s="9">
        <v>864</v>
      </c>
      <c r="B866" s="9" t="str">
        <f>"656220240612134053158475"</f>
        <v>656220240612134053158475</v>
      </c>
      <c r="C866" s="9" t="str">
        <f>"刘佳昂"</f>
        <v>刘佳昂</v>
      </c>
      <c r="D866" s="9" t="str">
        <f aca="true" t="shared" si="42" ref="D866:D874">"男"</f>
        <v>男</v>
      </c>
      <c r="E866" s="10"/>
    </row>
    <row r="867" spans="1:5" ht="30" customHeight="1">
      <c r="A867" s="9">
        <v>865</v>
      </c>
      <c r="B867" s="9" t="str">
        <f>"656220240614213643161296"</f>
        <v>656220240614213643161296</v>
      </c>
      <c r="C867" s="9" t="str">
        <f>"杨忠飞"</f>
        <v>杨忠飞</v>
      </c>
      <c r="D867" s="9" t="str">
        <f t="shared" si="42"/>
        <v>男</v>
      </c>
      <c r="E867" s="10"/>
    </row>
    <row r="868" spans="1:5" ht="30" customHeight="1">
      <c r="A868" s="9">
        <v>866</v>
      </c>
      <c r="B868" s="9" t="str">
        <f>"656220240613225854160842"</f>
        <v>656220240613225854160842</v>
      </c>
      <c r="C868" s="9" t="str">
        <f>"王麟山"</f>
        <v>王麟山</v>
      </c>
      <c r="D868" s="9" t="str">
        <f t="shared" si="42"/>
        <v>男</v>
      </c>
      <c r="E868" s="10"/>
    </row>
    <row r="869" spans="1:5" ht="30" customHeight="1">
      <c r="A869" s="9">
        <v>867</v>
      </c>
      <c r="B869" s="9" t="str">
        <f>"656220240612141728158592"</f>
        <v>656220240612141728158592</v>
      </c>
      <c r="C869" s="9" t="str">
        <f>"李科卓"</f>
        <v>李科卓</v>
      </c>
      <c r="D869" s="9" t="str">
        <f t="shared" si="42"/>
        <v>男</v>
      </c>
      <c r="E869" s="10"/>
    </row>
    <row r="870" spans="1:5" ht="30" customHeight="1">
      <c r="A870" s="9">
        <v>868</v>
      </c>
      <c r="B870" s="9" t="str">
        <f>"656220240616213848161875"</f>
        <v>656220240616213848161875</v>
      </c>
      <c r="C870" s="9" t="str">
        <f>"谭必超"</f>
        <v>谭必超</v>
      </c>
      <c r="D870" s="9" t="str">
        <f t="shared" si="42"/>
        <v>男</v>
      </c>
      <c r="E870" s="10"/>
    </row>
    <row r="871" spans="1:5" ht="30" customHeight="1">
      <c r="A871" s="9">
        <v>869</v>
      </c>
      <c r="B871" s="9" t="str">
        <f>"656220240617114102162108"</f>
        <v>656220240617114102162108</v>
      </c>
      <c r="C871" s="9" t="str">
        <f>"黄晨宏"</f>
        <v>黄晨宏</v>
      </c>
      <c r="D871" s="9" t="str">
        <f t="shared" si="42"/>
        <v>男</v>
      </c>
      <c r="E871" s="10"/>
    </row>
    <row r="872" spans="1:5" ht="30" customHeight="1">
      <c r="A872" s="9">
        <v>870</v>
      </c>
      <c r="B872" s="9" t="str">
        <f>"656220240617123949162139"</f>
        <v>656220240617123949162139</v>
      </c>
      <c r="C872" s="9" t="str">
        <f>"林述培"</f>
        <v>林述培</v>
      </c>
      <c r="D872" s="9" t="str">
        <f t="shared" si="42"/>
        <v>男</v>
      </c>
      <c r="E872" s="10"/>
    </row>
    <row r="873" spans="1:5" ht="30" customHeight="1">
      <c r="A873" s="9">
        <v>871</v>
      </c>
      <c r="B873" s="9" t="str">
        <f>"656220240617160751162305"</f>
        <v>656220240617160751162305</v>
      </c>
      <c r="C873" s="9" t="str">
        <f>"李达培"</f>
        <v>李达培</v>
      </c>
      <c r="D873" s="9" t="str">
        <f t="shared" si="42"/>
        <v>男</v>
      </c>
      <c r="E873" s="10"/>
    </row>
    <row r="874" spans="1:5" ht="30" customHeight="1">
      <c r="A874" s="9">
        <v>872</v>
      </c>
      <c r="B874" s="9" t="str">
        <f>"656220240617173719162360"</f>
        <v>656220240617173719162360</v>
      </c>
      <c r="C874" s="9" t="str">
        <f>"文泽栋"</f>
        <v>文泽栋</v>
      </c>
      <c r="D874" s="9" t="str">
        <f t="shared" si="42"/>
        <v>男</v>
      </c>
      <c r="E874" s="10"/>
    </row>
    <row r="875" spans="1:5" ht="30" customHeight="1">
      <c r="A875" s="9">
        <v>873</v>
      </c>
      <c r="B875" s="9" t="str">
        <f>"656220240614213715161297"</f>
        <v>656220240614213715161297</v>
      </c>
      <c r="C875" s="9" t="str">
        <f>"秦娜"</f>
        <v>秦娜</v>
      </c>
      <c r="D875" s="9" t="str">
        <f>"女"</f>
        <v>女</v>
      </c>
      <c r="E875" s="10"/>
    </row>
    <row r="876" spans="1:5" ht="30" customHeight="1">
      <c r="A876" s="9">
        <v>874</v>
      </c>
      <c r="B876" s="9" t="str">
        <f>"656220240613164618160545"</f>
        <v>656220240613164618160545</v>
      </c>
      <c r="C876" s="9" t="str">
        <f>"黄小山"</f>
        <v>黄小山</v>
      </c>
      <c r="D876" s="9" t="str">
        <f>"男"</f>
        <v>男</v>
      </c>
      <c r="E876" s="10"/>
    </row>
    <row r="877" spans="1:5" ht="30" customHeight="1">
      <c r="A877" s="9">
        <v>875</v>
      </c>
      <c r="B877" s="9" t="str">
        <f>"656220240617230723162499"</f>
        <v>656220240617230723162499</v>
      </c>
      <c r="C877" s="9" t="str">
        <f>"冉夏欢"</f>
        <v>冉夏欢</v>
      </c>
      <c r="D877" s="9" t="str">
        <f>"女"</f>
        <v>女</v>
      </c>
      <c r="E877" s="10"/>
    </row>
    <row r="878" spans="1:5" ht="30" customHeight="1">
      <c r="A878" s="9">
        <v>876</v>
      </c>
      <c r="B878" s="9" t="str">
        <f>"656220240618012259162533"</f>
        <v>656220240618012259162533</v>
      </c>
      <c r="C878" s="9" t="str">
        <f>"王祥齐"</f>
        <v>王祥齐</v>
      </c>
      <c r="D878" s="9" t="str">
        <f>"男"</f>
        <v>男</v>
      </c>
      <c r="E878" s="10"/>
    </row>
    <row r="879" spans="1:5" ht="30" customHeight="1">
      <c r="A879" s="9">
        <v>877</v>
      </c>
      <c r="B879" s="9" t="str">
        <f>"656220240612110207158010"</f>
        <v>656220240612110207158010</v>
      </c>
      <c r="C879" s="9" t="str">
        <f>"林洁仪"</f>
        <v>林洁仪</v>
      </c>
      <c r="D879" s="9" t="str">
        <f>"女"</f>
        <v>女</v>
      </c>
      <c r="E879" s="10"/>
    </row>
    <row r="880" spans="1:5" ht="30" customHeight="1">
      <c r="A880" s="9">
        <v>878</v>
      </c>
      <c r="B880" s="9" t="str">
        <f>"656220240611093846153925"</f>
        <v>656220240611093846153925</v>
      </c>
      <c r="C880" s="9" t="str">
        <f>"李谷雨"</f>
        <v>李谷雨</v>
      </c>
      <c r="D880" s="9" t="str">
        <f>"女"</f>
        <v>女</v>
      </c>
      <c r="E880" s="10"/>
    </row>
    <row r="881" spans="1:5" ht="30" customHeight="1">
      <c r="A881" s="9">
        <v>879</v>
      </c>
      <c r="B881" s="9" t="str">
        <f>"656220240611095530154005"</f>
        <v>656220240611095530154005</v>
      </c>
      <c r="C881" s="9" t="str">
        <f>"王晓梅"</f>
        <v>王晓梅</v>
      </c>
      <c r="D881" s="9" t="str">
        <f>"女"</f>
        <v>女</v>
      </c>
      <c r="E881" s="10"/>
    </row>
    <row r="882" spans="1:5" ht="30" customHeight="1">
      <c r="A882" s="9">
        <v>880</v>
      </c>
      <c r="B882" s="9" t="str">
        <f>"656220240611102902154154"</f>
        <v>656220240611102902154154</v>
      </c>
      <c r="C882" s="9" t="str">
        <f>"王家宇"</f>
        <v>王家宇</v>
      </c>
      <c r="D882" s="9" t="str">
        <f>"男"</f>
        <v>男</v>
      </c>
      <c r="E882" s="10"/>
    </row>
    <row r="883" spans="1:5" ht="30" customHeight="1">
      <c r="A883" s="9">
        <v>881</v>
      </c>
      <c r="B883" s="9" t="str">
        <f>"656220240611134813154974"</f>
        <v>656220240611134813154974</v>
      </c>
      <c r="C883" s="9" t="str">
        <f>"卢红月"</f>
        <v>卢红月</v>
      </c>
      <c r="D883" s="9" t="str">
        <f>"女"</f>
        <v>女</v>
      </c>
      <c r="E883" s="10"/>
    </row>
    <row r="884" spans="1:5" ht="30" customHeight="1">
      <c r="A884" s="9">
        <v>882</v>
      </c>
      <c r="B884" s="9" t="str">
        <f>"656220240611162625155839"</f>
        <v>656220240611162625155839</v>
      </c>
      <c r="C884" s="9" t="str">
        <f>"王军欢"</f>
        <v>王军欢</v>
      </c>
      <c r="D884" s="9" t="str">
        <f>"女"</f>
        <v>女</v>
      </c>
      <c r="E884" s="10"/>
    </row>
    <row r="885" spans="1:5" ht="30" customHeight="1">
      <c r="A885" s="9">
        <v>883</v>
      </c>
      <c r="B885" s="9" t="str">
        <f>"656220240611180538156301"</f>
        <v>656220240611180538156301</v>
      </c>
      <c r="C885" s="9" t="str">
        <f>"邢莉莉"</f>
        <v>邢莉莉</v>
      </c>
      <c r="D885" s="9" t="str">
        <f>"女"</f>
        <v>女</v>
      </c>
      <c r="E885" s="10"/>
    </row>
    <row r="886" spans="1:5" ht="30" customHeight="1">
      <c r="A886" s="9">
        <v>884</v>
      </c>
      <c r="B886" s="9" t="str">
        <f>"656220240611203144156694"</f>
        <v>656220240611203144156694</v>
      </c>
      <c r="C886" s="9" t="str">
        <f>"吴贻成"</f>
        <v>吴贻成</v>
      </c>
      <c r="D886" s="9" t="str">
        <f>"男"</f>
        <v>男</v>
      </c>
      <c r="E886" s="10"/>
    </row>
    <row r="887" spans="1:5" ht="30" customHeight="1">
      <c r="A887" s="9">
        <v>885</v>
      </c>
      <c r="B887" s="9" t="str">
        <f>"656220240612111015158034"</f>
        <v>656220240612111015158034</v>
      </c>
      <c r="C887" s="9" t="str">
        <f>"邢孔芸"</f>
        <v>邢孔芸</v>
      </c>
      <c r="D887" s="9" t="str">
        <f>"女"</f>
        <v>女</v>
      </c>
      <c r="E887" s="10"/>
    </row>
    <row r="888" spans="1:5" ht="30" customHeight="1">
      <c r="A888" s="9">
        <v>886</v>
      </c>
      <c r="B888" s="9" t="str">
        <f>"656220240612150811158820"</f>
        <v>656220240612150811158820</v>
      </c>
      <c r="C888" s="9" t="str">
        <f>"许露好"</f>
        <v>许露好</v>
      </c>
      <c r="D888" s="9" t="str">
        <f>"女"</f>
        <v>女</v>
      </c>
      <c r="E888" s="10"/>
    </row>
    <row r="889" spans="1:5" ht="30" customHeight="1">
      <c r="A889" s="9">
        <v>887</v>
      </c>
      <c r="B889" s="9" t="str">
        <f>"656220240612215158159750"</f>
        <v>656220240612215158159750</v>
      </c>
      <c r="C889" s="9" t="str">
        <f>"蒋海梅"</f>
        <v>蒋海梅</v>
      </c>
      <c r="D889" s="9" t="str">
        <f>"女"</f>
        <v>女</v>
      </c>
      <c r="E889" s="10"/>
    </row>
    <row r="890" spans="1:5" ht="30" customHeight="1">
      <c r="A890" s="9">
        <v>888</v>
      </c>
      <c r="B890" s="9" t="str">
        <f>"656220240613083132159914"</f>
        <v>656220240613083132159914</v>
      </c>
      <c r="C890" s="9" t="str">
        <f>"刘亚珍"</f>
        <v>刘亚珍</v>
      </c>
      <c r="D890" s="9" t="str">
        <f>"女"</f>
        <v>女</v>
      </c>
      <c r="E890" s="10"/>
    </row>
    <row r="891" spans="1:5" ht="30" customHeight="1">
      <c r="A891" s="9">
        <v>889</v>
      </c>
      <c r="B891" s="9" t="str">
        <f>"656220240612103823157938"</f>
        <v>656220240612103823157938</v>
      </c>
      <c r="C891" s="9" t="str">
        <f>"吉训通"</f>
        <v>吉训通</v>
      </c>
      <c r="D891" s="9" t="str">
        <f>"男"</f>
        <v>男</v>
      </c>
      <c r="E891" s="10"/>
    </row>
    <row r="892" spans="1:5" ht="30" customHeight="1">
      <c r="A892" s="9">
        <v>890</v>
      </c>
      <c r="B892" s="9" t="str">
        <f>"656220240611212014156852"</f>
        <v>656220240611212014156852</v>
      </c>
      <c r="C892" s="9" t="str">
        <f>"周思伟"</f>
        <v>周思伟</v>
      </c>
      <c r="D892" s="9" t="str">
        <f>"男"</f>
        <v>男</v>
      </c>
      <c r="E892" s="10"/>
    </row>
    <row r="893" spans="1:5" ht="30" customHeight="1">
      <c r="A893" s="9">
        <v>891</v>
      </c>
      <c r="B893" s="9" t="str">
        <f>"656220240614214705161304"</f>
        <v>656220240614214705161304</v>
      </c>
      <c r="C893" s="9" t="str">
        <f>"陈同宽"</f>
        <v>陈同宽</v>
      </c>
      <c r="D893" s="9" t="str">
        <f>"女"</f>
        <v>女</v>
      </c>
      <c r="E893" s="10"/>
    </row>
    <row r="894" spans="1:5" ht="30" customHeight="1">
      <c r="A894" s="9">
        <v>892</v>
      </c>
      <c r="B894" s="9" t="str">
        <f>"656220240612222531159785"</f>
        <v>656220240612222531159785</v>
      </c>
      <c r="C894" s="9" t="str">
        <f>"吴多栋"</f>
        <v>吴多栋</v>
      </c>
      <c r="D894" s="9" t="str">
        <f>"男"</f>
        <v>男</v>
      </c>
      <c r="E894" s="10"/>
    </row>
    <row r="895" spans="1:5" ht="30" customHeight="1">
      <c r="A895" s="9">
        <v>893</v>
      </c>
      <c r="B895" s="9" t="str">
        <f>"656220240615134438161471"</f>
        <v>656220240615134438161471</v>
      </c>
      <c r="C895" s="9" t="str">
        <f>"方莉"</f>
        <v>方莉</v>
      </c>
      <c r="D895" s="9" t="str">
        <f aca="true" t="shared" si="43" ref="D895:D903">"女"</f>
        <v>女</v>
      </c>
      <c r="E895" s="10"/>
    </row>
    <row r="896" spans="1:5" ht="30" customHeight="1">
      <c r="A896" s="9">
        <v>894</v>
      </c>
      <c r="B896" s="9" t="str">
        <f>"656220240616195858161837"</f>
        <v>656220240616195858161837</v>
      </c>
      <c r="C896" s="9" t="str">
        <f>"梁对子"</f>
        <v>梁对子</v>
      </c>
      <c r="D896" s="9" t="str">
        <f t="shared" si="43"/>
        <v>女</v>
      </c>
      <c r="E896" s="10"/>
    </row>
    <row r="897" spans="1:5" ht="30" customHeight="1">
      <c r="A897" s="9">
        <v>895</v>
      </c>
      <c r="B897" s="9" t="str">
        <f>"656220240614082722160897"</f>
        <v>656220240614082722160897</v>
      </c>
      <c r="C897" s="9" t="str">
        <f>"周莉"</f>
        <v>周莉</v>
      </c>
      <c r="D897" s="9" t="str">
        <f t="shared" si="43"/>
        <v>女</v>
      </c>
      <c r="E897" s="10"/>
    </row>
    <row r="898" spans="1:5" ht="30" customHeight="1">
      <c r="A898" s="9">
        <v>896</v>
      </c>
      <c r="B898" s="9" t="str">
        <f>"656220240617093136161996"</f>
        <v>656220240617093136161996</v>
      </c>
      <c r="C898" s="9" t="str">
        <f>"林娅"</f>
        <v>林娅</v>
      </c>
      <c r="D898" s="9" t="str">
        <f t="shared" si="43"/>
        <v>女</v>
      </c>
      <c r="E898" s="10"/>
    </row>
    <row r="899" spans="1:5" ht="30" customHeight="1">
      <c r="A899" s="9">
        <v>897</v>
      </c>
      <c r="B899" s="9" t="str">
        <f>"656220240613162236160508"</f>
        <v>656220240613162236160508</v>
      </c>
      <c r="C899" s="9" t="str">
        <f>"罗少女"</f>
        <v>罗少女</v>
      </c>
      <c r="D899" s="9" t="str">
        <f t="shared" si="43"/>
        <v>女</v>
      </c>
      <c r="E899" s="10"/>
    </row>
    <row r="900" spans="1:5" ht="30" customHeight="1">
      <c r="A900" s="9">
        <v>898</v>
      </c>
      <c r="B900" s="9" t="str">
        <f>"656220240617141551162218"</f>
        <v>656220240617141551162218</v>
      </c>
      <c r="C900" s="9" t="str">
        <f>"徐木丹"</f>
        <v>徐木丹</v>
      </c>
      <c r="D900" s="9" t="str">
        <f t="shared" si="43"/>
        <v>女</v>
      </c>
      <c r="E900" s="10"/>
    </row>
    <row r="901" spans="1:5" ht="30" customHeight="1">
      <c r="A901" s="9">
        <v>899</v>
      </c>
      <c r="B901" s="9" t="str">
        <f>"656220240611124147154757"</f>
        <v>656220240611124147154757</v>
      </c>
      <c r="C901" s="9" t="str">
        <f>"王加加"</f>
        <v>王加加</v>
      </c>
      <c r="D901" s="9" t="str">
        <f t="shared" si="43"/>
        <v>女</v>
      </c>
      <c r="E901" s="10"/>
    </row>
    <row r="902" spans="1:5" ht="30" customHeight="1">
      <c r="A902" s="9">
        <v>900</v>
      </c>
      <c r="B902" s="9" t="str">
        <f>"656220240618110823162677"</f>
        <v>656220240618110823162677</v>
      </c>
      <c r="C902" s="9" t="str">
        <f>"郑春艳"</f>
        <v>郑春艳</v>
      </c>
      <c r="D902" s="9" t="str">
        <f t="shared" si="43"/>
        <v>女</v>
      </c>
      <c r="E902" s="10"/>
    </row>
    <row r="903" spans="1:5" ht="30" customHeight="1">
      <c r="A903" s="9">
        <v>901</v>
      </c>
      <c r="B903" s="9" t="str">
        <f>"656220240611113259154488"</f>
        <v>656220240611113259154488</v>
      </c>
      <c r="C903" s="9" t="str">
        <f>"郑远涵"</f>
        <v>郑远涵</v>
      </c>
      <c r="D903" s="9" t="str">
        <f t="shared" si="43"/>
        <v>女</v>
      </c>
      <c r="E903" s="10"/>
    </row>
    <row r="904" spans="1:5" ht="30" customHeight="1">
      <c r="A904" s="9">
        <v>902</v>
      </c>
      <c r="B904" s="9" t="str">
        <f>"656220240611124007154749"</f>
        <v>656220240611124007154749</v>
      </c>
      <c r="C904" s="9" t="str">
        <f>"董龙根"</f>
        <v>董龙根</v>
      </c>
      <c r="D904" s="9" t="str">
        <f>"男"</f>
        <v>男</v>
      </c>
      <c r="E904" s="10"/>
    </row>
    <row r="905" spans="1:5" ht="30" customHeight="1">
      <c r="A905" s="9">
        <v>903</v>
      </c>
      <c r="B905" s="9" t="str">
        <f>"656220240611095657154012"</f>
        <v>656220240611095657154012</v>
      </c>
      <c r="C905" s="9" t="str">
        <f>"陈芳莹"</f>
        <v>陈芳莹</v>
      </c>
      <c r="D905" s="9" t="str">
        <f>"女"</f>
        <v>女</v>
      </c>
      <c r="E905" s="10"/>
    </row>
    <row r="906" spans="1:5" ht="30" customHeight="1">
      <c r="A906" s="9">
        <v>904</v>
      </c>
      <c r="B906" s="9" t="str">
        <f>"656220240611131451154867"</f>
        <v>656220240611131451154867</v>
      </c>
      <c r="C906" s="9" t="str">
        <f>"张作敏"</f>
        <v>张作敏</v>
      </c>
      <c r="D906" s="9" t="str">
        <f>"女"</f>
        <v>女</v>
      </c>
      <c r="E906" s="10"/>
    </row>
    <row r="907" spans="1:5" ht="30" customHeight="1">
      <c r="A907" s="9">
        <v>905</v>
      </c>
      <c r="B907" s="9" t="str">
        <f>"656220240611182331156355"</f>
        <v>656220240611182331156355</v>
      </c>
      <c r="C907" s="9" t="str">
        <f>"罗杨"</f>
        <v>罗杨</v>
      </c>
      <c r="D907" s="9" t="str">
        <f>"男"</f>
        <v>男</v>
      </c>
      <c r="E907" s="10"/>
    </row>
    <row r="908" spans="1:5" ht="30" customHeight="1">
      <c r="A908" s="9">
        <v>906</v>
      </c>
      <c r="B908" s="9" t="str">
        <f>"656220240611200936156636"</f>
        <v>656220240611200936156636</v>
      </c>
      <c r="C908" s="9" t="str">
        <f>"邓子易"</f>
        <v>邓子易</v>
      </c>
      <c r="D908" s="9" t="str">
        <f>"女"</f>
        <v>女</v>
      </c>
      <c r="E908" s="10"/>
    </row>
    <row r="909" spans="1:5" ht="30" customHeight="1">
      <c r="A909" s="9">
        <v>907</v>
      </c>
      <c r="B909" s="9" t="str">
        <f>"656220240611174755156250"</f>
        <v>656220240611174755156250</v>
      </c>
      <c r="C909" s="9" t="str">
        <f>"符家峰"</f>
        <v>符家峰</v>
      </c>
      <c r="D909" s="9" t="str">
        <f>"男"</f>
        <v>男</v>
      </c>
      <c r="E909" s="10"/>
    </row>
    <row r="910" spans="1:5" ht="30" customHeight="1">
      <c r="A910" s="9">
        <v>908</v>
      </c>
      <c r="B910" s="9" t="str">
        <f>"656220240612094124157738"</f>
        <v>656220240612094124157738</v>
      </c>
      <c r="C910" s="9" t="str">
        <f>"邢维源"</f>
        <v>邢维源</v>
      </c>
      <c r="D910" s="9" t="str">
        <f>"男"</f>
        <v>男</v>
      </c>
      <c r="E910" s="10"/>
    </row>
    <row r="911" spans="1:5" ht="30" customHeight="1">
      <c r="A911" s="9">
        <v>909</v>
      </c>
      <c r="B911" s="9" t="str">
        <f>"656220240612094518157746"</f>
        <v>656220240612094518157746</v>
      </c>
      <c r="C911" s="9" t="str">
        <f>"吴玉婷"</f>
        <v>吴玉婷</v>
      </c>
      <c r="D911" s="9" t="str">
        <f aca="true" t="shared" si="44" ref="D911:D920">"女"</f>
        <v>女</v>
      </c>
      <c r="E911" s="10"/>
    </row>
    <row r="912" spans="1:5" ht="30" customHeight="1">
      <c r="A912" s="9">
        <v>910</v>
      </c>
      <c r="B912" s="9" t="str">
        <f>"656220240611093533153911"</f>
        <v>656220240611093533153911</v>
      </c>
      <c r="C912" s="9" t="str">
        <f>"丁海波"</f>
        <v>丁海波</v>
      </c>
      <c r="D912" s="9" t="str">
        <f t="shared" si="44"/>
        <v>女</v>
      </c>
      <c r="E912" s="10"/>
    </row>
    <row r="913" spans="1:5" ht="30" customHeight="1">
      <c r="A913" s="9">
        <v>911</v>
      </c>
      <c r="B913" s="9" t="str">
        <f>"656220240612091410157659"</f>
        <v>656220240612091410157659</v>
      </c>
      <c r="C913" s="9" t="str">
        <f>"周秀阳"</f>
        <v>周秀阳</v>
      </c>
      <c r="D913" s="9" t="str">
        <f t="shared" si="44"/>
        <v>女</v>
      </c>
      <c r="E913" s="10"/>
    </row>
    <row r="914" spans="1:5" ht="30" customHeight="1">
      <c r="A914" s="9">
        <v>912</v>
      </c>
      <c r="B914" s="9" t="str">
        <f>"656220240612125336158327"</f>
        <v>656220240612125336158327</v>
      </c>
      <c r="C914" s="9" t="str">
        <f>"王文香"</f>
        <v>王文香</v>
      </c>
      <c r="D914" s="9" t="str">
        <f t="shared" si="44"/>
        <v>女</v>
      </c>
      <c r="E914" s="10"/>
    </row>
    <row r="915" spans="1:5" ht="30" customHeight="1">
      <c r="A915" s="9">
        <v>913</v>
      </c>
      <c r="B915" s="9" t="str">
        <f>"656220240612095847157796"</f>
        <v>656220240612095847157796</v>
      </c>
      <c r="C915" s="9" t="str">
        <f>"罗张芬"</f>
        <v>罗张芬</v>
      </c>
      <c r="D915" s="9" t="str">
        <f t="shared" si="44"/>
        <v>女</v>
      </c>
      <c r="E915" s="10"/>
    </row>
    <row r="916" spans="1:5" ht="30" customHeight="1">
      <c r="A916" s="9">
        <v>914</v>
      </c>
      <c r="B916" s="9" t="str">
        <f>"656220240611153915155532"</f>
        <v>656220240611153915155532</v>
      </c>
      <c r="C916" s="9" t="str">
        <f>"张天洁"</f>
        <v>张天洁</v>
      </c>
      <c r="D916" s="9" t="str">
        <f t="shared" si="44"/>
        <v>女</v>
      </c>
      <c r="E916" s="10"/>
    </row>
    <row r="917" spans="1:5" ht="30" customHeight="1">
      <c r="A917" s="9">
        <v>915</v>
      </c>
      <c r="B917" s="9" t="str">
        <f>"656220240612153912158965"</f>
        <v>656220240612153912158965</v>
      </c>
      <c r="C917" s="9" t="str">
        <f>"张文燕"</f>
        <v>张文燕</v>
      </c>
      <c r="D917" s="9" t="str">
        <f t="shared" si="44"/>
        <v>女</v>
      </c>
      <c r="E917" s="10"/>
    </row>
    <row r="918" spans="1:5" ht="30" customHeight="1">
      <c r="A918" s="9">
        <v>916</v>
      </c>
      <c r="B918" s="9" t="str">
        <f>"656220240612150856158822"</f>
        <v>656220240612150856158822</v>
      </c>
      <c r="C918" s="9" t="str">
        <f>"符春英"</f>
        <v>符春英</v>
      </c>
      <c r="D918" s="9" t="str">
        <f t="shared" si="44"/>
        <v>女</v>
      </c>
      <c r="E918" s="10"/>
    </row>
    <row r="919" spans="1:5" ht="30" customHeight="1">
      <c r="A919" s="9">
        <v>917</v>
      </c>
      <c r="B919" s="9" t="str">
        <f>"656220240612164349159272"</f>
        <v>656220240612164349159272</v>
      </c>
      <c r="C919" s="9" t="str">
        <f>"孙树勤"</f>
        <v>孙树勤</v>
      </c>
      <c r="D919" s="9" t="str">
        <f t="shared" si="44"/>
        <v>女</v>
      </c>
      <c r="E919" s="10"/>
    </row>
    <row r="920" spans="1:5" ht="30" customHeight="1">
      <c r="A920" s="9">
        <v>918</v>
      </c>
      <c r="B920" s="9" t="str">
        <f>"656220240612173905159509"</f>
        <v>656220240612173905159509</v>
      </c>
      <c r="C920" s="9" t="str">
        <f>"叶静涵"</f>
        <v>叶静涵</v>
      </c>
      <c r="D920" s="9" t="str">
        <f t="shared" si="44"/>
        <v>女</v>
      </c>
      <c r="E920" s="10"/>
    </row>
    <row r="921" spans="1:5" ht="30" customHeight="1">
      <c r="A921" s="9">
        <v>919</v>
      </c>
      <c r="B921" s="9" t="str">
        <f>"656220240612174044159518"</f>
        <v>656220240612174044159518</v>
      </c>
      <c r="C921" s="9" t="str">
        <f>"郭育龙"</f>
        <v>郭育龙</v>
      </c>
      <c r="D921" s="9" t="str">
        <f>"男"</f>
        <v>男</v>
      </c>
      <c r="E921" s="10"/>
    </row>
    <row r="922" spans="1:5" ht="30" customHeight="1">
      <c r="A922" s="9">
        <v>920</v>
      </c>
      <c r="B922" s="9" t="str">
        <f>"656220240611185754156451"</f>
        <v>656220240611185754156451</v>
      </c>
      <c r="C922" s="9" t="str">
        <f>"孙嘉"</f>
        <v>孙嘉</v>
      </c>
      <c r="D922" s="9" t="str">
        <f>"女"</f>
        <v>女</v>
      </c>
      <c r="E922" s="10"/>
    </row>
    <row r="923" spans="1:5" ht="30" customHeight="1">
      <c r="A923" s="9">
        <v>921</v>
      </c>
      <c r="B923" s="9" t="str">
        <f>"656220240612171313159417"</f>
        <v>656220240612171313159417</v>
      </c>
      <c r="C923" s="9" t="str">
        <f>"莫姜莹"</f>
        <v>莫姜莹</v>
      </c>
      <c r="D923" s="9" t="str">
        <f>"女"</f>
        <v>女</v>
      </c>
      <c r="E923" s="10"/>
    </row>
    <row r="924" spans="1:5" ht="30" customHeight="1">
      <c r="A924" s="9">
        <v>922</v>
      </c>
      <c r="B924" s="9" t="str">
        <f>"656220240612195629159665"</f>
        <v>656220240612195629159665</v>
      </c>
      <c r="C924" s="9" t="str">
        <f>"梁昌爽"</f>
        <v>梁昌爽</v>
      </c>
      <c r="D924" s="9" t="str">
        <f>"男"</f>
        <v>男</v>
      </c>
      <c r="E924" s="10"/>
    </row>
    <row r="925" spans="1:5" ht="30" customHeight="1">
      <c r="A925" s="9">
        <v>923</v>
      </c>
      <c r="B925" s="9" t="str">
        <f>"656220240612135702158534"</f>
        <v>656220240612135702158534</v>
      </c>
      <c r="C925" s="9" t="str">
        <f>"张元馨"</f>
        <v>张元馨</v>
      </c>
      <c r="D925" s="9" t="str">
        <f>"女"</f>
        <v>女</v>
      </c>
      <c r="E925" s="10"/>
    </row>
    <row r="926" spans="1:5" ht="30" customHeight="1">
      <c r="A926" s="9">
        <v>924</v>
      </c>
      <c r="B926" s="9" t="str">
        <f>"656220240612185101159610"</f>
        <v>656220240612185101159610</v>
      </c>
      <c r="C926" s="9" t="str">
        <f>"杜海恋"</f>
        <v>杜海恋</v>
      </c>
      <c r="D926" s="9" t="str">
        <f>"女"</f>
        <v>女</v>
      </c>
      <c r="E926" s="10"/>
    </row>
    <row r="927" spans="1:5" ht="30" customHeight="1">
      <c r="A927" s="9">
        <v>925</v>
      </c>
      <c r="B927" s="9" t="str">
        <f>"656220240611170053156058"</f>
        <v>656220240611170053156058</v>
      </c>
      <c r="C927" s="9" t="str">
        <f>"李海霞"</f>
        <v>李海霞</v>
      </c>
      <c r="D927" s="9" t="str">
        <f>"女"</f>
        <v>女</v>
      </c>
      <c r="E927" s="10"/>
    </row>
    <row r="928" spans="1:5" ht="30" customHeight="1">
      <c r="A928" s="9">
        <v>926</v>
      </c>
      <c r="B928" s="9" t="str">
        <f>"656220240613124626160288"</f>
        <v>656220240613124626160288</v>
      </c>
      <c r="C928" s="9" t="str">
        <f>"林兰宇"</f>
        <v>林兰宇</v>
      </c>
      <c r="D928" s="9" t="str">
        <f>"男"</f>
        <v>男</v>
      </c>
      <c r="E928" s="10"/>
    </row>
    <row r="929" spans="1:5" ht="30" customHeight="1">
      <c r="A929" s="9">
        <v>927</v>
      </c>
      <c r="B929" s="9" t="str">
        <f>"656220240613202154160763"</f>
        <v>656220240613202154160763</v>
      </c>
      <c r="C929" s="9" t="str">
        <f>"李亚球"</f>
        <v>李亚球</v>
      </c>
      <c r="D929" s="9" t="str">
        <f>"女"</f>
        <v>女</v>
      </c>
      <c r="E929" s="10"/>
    </row>
    <row r="930" spans="1:5" ht="30" customHeight="1">
      <c r="A930" s="9">
        <v>928</v>
      </c>
      <c r="B930" s="9" t="str">
        <f>"656220240613104324160165"</f>
        <v>656220240613104324160165</v>
      </c>
      <c r="C930" s="9" t="str">
        <f>"韦馨定"</f>
        <v>韦馨定</v>
      </c>
      <c r="D930" s="9" t="str">
        <f>"男"</f>
        <v>男</v>
      </c>
      <c r="E930" s="10"/>
    </row>
    <row r="931" spans="1:5" ht="30" customHeight="1">
      <c r="A931" s="9">
        <v>929</v>
      </c>
      <c r="B931" s="9" t="str">
        <f>"656220240614092506160926"</f>
        <v>656220240614092506160926</v>
      </c>
      <c r="C931" s="9" t="str">
        <f>"周冬雪"</f>
        <v>周冬雪</v>
      </c>
      <c r="D931" s="9" t="str">
        <f aca="true" t="shared" si="45" ref="D931:D936">"女"</f>
        <v>女</v>
      </c>
      <c r="E931" s="10"/>
    </row>
    <row r="932" spans="1:5" ht="30" customHeight="1">
      <c r="A932" s="9">
        <v>930</v>
      </c>
      <c r="B932" s="9" t="str">
        <f>"656220240614083147160898"</f>
        <v>656220240614083147160898</v>
      </c>
      <c r="C932" s="9" t="str">
        <f>"傅娇曼"</f>
        <v>傅娇曼</v>
      </c>
      <c r="D932" s="9" t="str">
        <f t="shared" si="45"/>
        <v>女</v>
      </c>
      <c r="E932" s="10"/>
    </row>
    <row r="933" spans="1:5" ht="30" customHeight="1">
      <c r="A933" s="9">
        <v>931</v>
      </c>
      <c r="B933" s="9" t="str">
        <f>"656220240614133412161050"</f>
        <v>656220240614133412161050</v>
      </c>
      <c r="C933" s="9" t="str">
        <f>"陈敏"</f>
        <v>陈敏</v>
      </c>
      <c r="D933" s="9" t="str">
        <f t="shared" si="45"/>
        <v>女</v>
      </c>
      <c r="E933" s="10"/>
    </row>
    <row r="934" spans="1:5" ht="30" customHeight="1">
      <c r="A934" s="9">
        <v>932</v>
      </c>
      <c r="B934" s="9" t="str">
        <f>"656220240614094357160939"</f>
        <v>656220240614094357160939</v>
      </c>
      <c r="C934" s="9" t="str">
        <f>"程思钧"</f>
        <v>程思钧</v>
      </c>
      <c r="D934" s="9" t="str">
        <f t="shared" si="45"/>
        <v>女</v>
      </c>
      <c r="E934" s="10"/>
    </row>
    <row r="935" spans="1:5" ht="30" customHeight="1">
      <c r="A935" s="9">
        <v>933</v>
      </c>
      <c r="B935" s="9" t="str">
        <f>"656220240614173638161191"</f>
        <v>656220240614173638161191</v>
      </c>
      <c r="C935" s="9" t="str">
        <f>"王焕妙"</f>
        <v>王焕妙</v>
      </c>
      <c r="D935" s="9" t="str">
        <f t="shared" si="45"/>
        <v>女</v>
      </c>
      <c r="E935" s="10"/>
    </row>
    <row r="936" spans="1:5" ht="30" customHeight="1">
      <c r="A936" s="9">
        <v>934</v>
      </c>
      <c r="B936" s="9" t="str">
        <f>"656220240614182315161208"</f>
        <v>656220240614182315161208</v>
      </c>
      <c r="C936" s="9" t="str">
        <f>"符国爱"</f>
        <v>符国爱</v>
      </c>
      <c r="D936" s="9" t="str">
        <f t="shared" si="45"/>
        <v>女</v>
      </c>
      <c r="E936" s="10"/>
    </row>
    <row r="937" spans="1:5" ht="30" customHeight="1">
      <c r="A937" s="9">
        <v>935</v>
      </c>
      <c r="B937" s="9" t="str">
        <f>"656220240614214051161299"</f>
        <v>656220240614214051161299</v>
      </c>
      <c r="C937" s="9" t="str">
        <f>"李达京"</f>
        <v>李达京</v>
      </c>
      <c r="D937" s="9" t="str">
        <f>"男"</f>
        <v>男</v>
      </c>
      <c r="E937" s="10"/>
    </row>
    <row r="938" spans="1:5" ht="30" customHeight="1">
      <c r="A938" s="9">
        <v>936</v>
      </c>
      <c r="B938" s="9" t="str">
        <f>"656220240611153553155512"</f>
        <v>656220240611153553155512</v>
      </c>
      <c r="C938" s="9" t="str">
        <f>"叶彩慧"</f>
        <v>叶彩慧</v>
      </c>
      <c r="D938" s="9" t="str">
        <f aca="true" t="shared" si="46" ref="D938:D943">"女"</f>
        <v>女</v>
      </c>
      <c r="E938" s="10"/>
    </row>
    <row r="939" spans="1:5" ht="30" customHeight="1">
      <c r="A939" s="9">
        <v>937</v>
      </c>
      <c r="B939" s="9" t="str">
        <f>"656220240614150737161104"</f>
        <v>656220240614150737161104</v>
      </c>
      <c r="C939" s="9" t="str">
        <f>"宋婷婷"</f>
        <v>宋婷婷</v>
      </c>
      <c r="D939" s="9" t="str">
        <f t="shared" si="46"/>
        <v>女</v>
      </c>
      <c r="E939" s="10"/>
    </row>
    <row r="940" spans="1:5" ht="30" customHeight="1">
      <c r="A940" s="9">
        <v>938</v>
      </c>
      <c r="B940" s="9" t="str">
        <f>"656220240614182018161206"</f>
        <v>656220240614182018161206</v>
      </c>
      <c r="C940" s="9" t="str">
        <f>"吴岛荣"</f>
        <v>吴岛荣</v>
      </c>
      <c r="D940" s="9" t="str">
        <f t="shared" si="46"/>
        <v>女</v>
      </c>
      <c r="E940" s="10"/>
    </row>
    <row r="941" spans="1:5" ht="30" customHeight="1">
      <c r="A941" s="9">
        <v>939</v>
      </c>
      <c r="B941" s="9" t="str">
        <f>"656220240611091729153828"</f>
        <v>656220240611091729153828</v>
      </c>
      <c r="C941" s="9" t="str">
        <f>"苏英芳"</f>
        <v>苏英芳</v>
      </c>
      <c r="D941" s="9" t="str">
        <f t="shared" si="46"/>
        <v>女</v>
      </c>
      <c r="E941" s="10"/>
    </row>
    <row r="942" spans="1:5" ht="30" customHeight="1">
      <c r="A942" s="9">
        <v>940</v>
      </c>
      <c r="B942" s="9" t="str">
        <f>"656220240616134458161727"</f>
        <v>656220240616134458161727</v>
      </c>
      <c r="C942" s="9" t="str">
        <f>"李海星"</f>
        <v>李海星</v>
      </c>
      <c r="D942" s="9" t="str">
        <f t="shared" si="46"/>
        <v>女</v>
      </c>
      <c r="E942" s="10"/>
    </row>
    <row r="943" spans="1:5" ht="30" customHeight="1">
      <c r="A943" s="9">
        <v>941</v>
      </c>
      <c r="B943" s="9" t="str">
        <f>"656220240612171704159430"</f>
        <v>656220240612171704159430</v>
      </c>
      <c r="C943" s="9" t="str">
        <f>"莫冬兰"</f>
        <v>莫冬兰</v>
      </c>
      <c r="D943" s="9" t="str">
        <f t="shared" si="46"/>
        <v>女</v>
      </c>
      <c r="E943" s="10"/>
    </row>
    <row r="944" spans="1:5" ht="30" customHeight="1">
      <c r="A944" s="9">
        <v>942</v>
      </c>
      <c r="B944" s="9" t="str">
        <f>"656220240617184341162384"</f>
        <v>656220240617184341162384</v>
      </c>
      <c r="C944" s="9" t="str">
        <f>"赵晓明"</f>
        <v>赵晓明</v>
      </c>
      <c r="D944" s="9" t="str">
        <f>"男"</f>
        <v>男</v>
      </c>
      <c r="E944" s="10"/>
    </row>
    <row r="945" spans="1:5" ht="30" customHeight="1">
      <c r="A945" s="9">
        <v>943</v>
      </c>
      <c r="B945" s="9" t="str">
        <f>"656220240617192837162396"</f>
        <v>656220240617192837162396</v>
      </c>
      <c r="C945" s="9" t="str">
        <f>"罗小红"</f>
        <v>罗小红</v>
      </c>
      <c r="D945" s="9" t="str">
        <f aca="true" t="shared" si="47" ref="D945:D957">"女"</f>
        <v>女</v>
      </c>
      <c r="E945" s="10"/>
    </row>
    <row r="946" spans="1:5" ht="30" customHeight="1">
      <c r="A946" s="9">
        <v>944</v>
      </c>
      <c r="B946" s="9" t="str">
        <f>"656220240617175551162364"</f>
        <v>656220240617175551162364</v>
      </c>
      <c r="C946" s="9" t="str">
        <f>"邱丽芳"</f>
        <v>邱丽芳</v>
      </c>
      <c r="D946" s="9" t="str">
        <f t="shared" si="47"/>
        <v>女</v>
      </c>
      <c r="E946" s="10"/>
    </row>
    <row r="947" spans="1:5" ht="30" customHeight="1">
      <c r="A947" s="9">
        <v>945</v>
      </c>
      <c r="B947" s="9" t="str">
        <f>"656220240617222046162472"</f>
        <v>656220240617222046162472</v>
      </c>
      <c r="C947" s="9" t="str">
        <f>"陈琼"</f>
        <v>陈琼</v>
      </c>
      <c r="D947" s="9" t="str">
        <f t="shared" si="47"/>
        <v>女</v>
      </c>
      <c r="E947" s="10"/>
    </row>
    <row r="948" spans="1:5" ht="30" customHeight="1">
      <c r="A948" s="9">
        <v>946</v>
      </c>
      <c r="B948" s="9" t="str">
        <f>"656220240618013404162535"</f>
        <v>656220240618013404162535</v>
      </c>
      <c r="C948" s="9" t="str">
        <f>"文金转"</f>
        <v>文金转</v>
      </c>
      <c r="D948" s="9" t="str">
        <f t="shared" si="47"/>
        <v>女</v>
      </c>
      <c r="E948" s="10"/>
    </row>
    <row r="949" spans="1:5" ht="30" customHeight="1">
      <c r="A949" s="9">
        <v>947</v>
      </c>
      <c r="B949" s="9" t="str">
        <f>"656220240618022310162540"</f>
        <v>656220240618022310162540</v>
      </c>
      <c r="C949" s="9" t="str">
        <f>"张爱"</f>
        <v>张爱</v>
      </c>
      <c r="D949" s="9" t="str">
        <f t="shared" si="47"/>
        <v>女</v>
      </c>
      <c r="E949" s="10"/>
    </row>
    <row r="950" spans="1:5" ht="30" customHeight="1">
      <c r="A950" s="9">
        <v>948</v>
      </c>
      <c r="B950" s="9" t="str">
        <f>"656220240616144649161747"</f>
        <v>656220240616144649161747</v>
      </c>
      <c r="C950" s="9" t="str">
        <f>"蒙颖"</f>
        <v>蒙颖</v>
      </c>
      <c r="D950" s="9" t="str">
        <f t="shared" si="47"/>
        <v>女</v>
      </c>
      <c r="E950" s="10"/>
    </row>
    <row r="951" spans="1:5" ht="30" customHeight="1">
      <c r="A951" s="9">
        <v>949</v>
      </c>
      <c r="B951" s="9" t="str">
        <f>"656220240618103710162653"</f>
        <v>656220240618103710162653</v>
      </c>
      <c r="C951" s="9" t="str">
        <f>"李娜"</f>
        <v>李娜</v>
      </c>
      <c r="D951" s="9" t="str">
        <f t="shared" si="47"/>
        <v>女</v>
      </c>
      <c r="E951" s="10"/>
    </row>
    <row r="952" spans="1:5" ht="30" customHeight="1">
      <c r="A952" s="9">
        <v>950</v>
      </c>
      <c r="B952" s="9" t="str">
        <f>"656220240618094540162612"</f>
        <v>656220240618094540162612</v>
      </c>
      <c r="C952" s="9" t="str">
        <f>"符亚恋"</f>
        <v>符亚恋</v>
      </c>
      <c r="D952" s="9" t="str">
        <f t="shared" si="47"/>
        <v>女</v>
      </c>
      <c r="E952" s="10"/>
    </row>
    <row r="953" spans="1:5" ht="30" customHeight="1">
      <c r="A953" s="9">
        <v>951</v>
      </c>
      <c r="B953" s="9" t="str">
        <f>"656220240618112904162684"</f>
        <v>656220240618112904162684</v>
      </c>
      <c r="C953" s="9" t="str">
        <f>"黄依依"</f>
        <v>黄依依</v>
      </c>
      <c r="D953" s="9" t="str">
        <f t="shared" si="47"/>
        <v>女</v>
      </c>
      <c r="E953" s="10"/>
    </row>
    <row r="954" spans="1:5" ht="30" customHeight="1">
      <c r="A954" s="9">
        <v>952</v>
      </c>
      <c r="B954" s="9" t="str">
        <f>"656220240611094849153976"</f>
        <v>656220240611094849153976</v>
      </c>
      <c r="C954" s="9" t="str">
        <f>"杨虹艳"</f>
        <v>杨虹艳</v>
      </c>
      <c r="D954" s="9" t="str">
        <f t="shared" si="47"/>
        <v>女</v>
      </c>
      <c r="E954" s="10"/>
    </row>
    <row r="955" spans="1:5" ht="30" customHeight="1">
      <c r="A955" s="9">
        <v>953</v>
      </c>
      <c r="B955" s="9" t="str">
        <f>"656220240611105323154293"</f>
        <v>656220240611105323154293</v>
      </c>
      <c r="C955" s="9" t="str">
        <f>"王莹"</f>
        <v>王莹</v>
      </c>
      <c r="D955" s="9" t="str">
        <f t="shared" si="47"/>
        <v>女</v>
      </c>
      <c r="E955" s="10"/>
    </row>
    <row r="956" spans="1:5" ht="30" customHeight="1">
      <c r="A956" s="9">
        <v>954</v>
      </c>
      <c r="B956" s="9" t="str">
        <f>"656220240611114734154557"</f>
        <v>656220240611114734154557</v>
      </c>
      <c r="C956" s="9" t="str">
        <f>"邢益天"</f>
        <v>邢益天</v>
      </c>
      <c r="D956" s="9" t="str">
        <f t="shared" si="47"/>
        <v>女</v>
      </c>
      <c r="E956" s="10"/>
    </row>
    <row r="957" spans="1:5" ht="30" customHeight="1">
      <c r="A957" s="9">
        <v>955</v>
      </c>
      <c r="B957" s="9" t="str">
        <f>"656220240611124025154750"</f>
        <v>656220240611124025154750</v>
      </c>
      <c r="C957" s="9" t="str">
        <f>"何学真"</f>
        <v>何学真</v>
      </c>
      <c r="D957" s="9" t="str">
        <f t="shared" si="47"/>
        <v>女</v>
      </c>
      <c r="E957" s="10"/>
    </row>
    <row r="958" spans="1:5" ht="30" customHeight="1">
      <c r="A958" s="9">
        <v>956</v>
      </c>
      <c r="B958" s="9" t="str">
        <f>"656220240611160517155699"</f>
        <v>656220240611160517155699</v>
      </c>
      <c r="C958" s="9" t="str">
        <f>"宋若林"</f>
        <v>宋若林</v>
      </c>
      <c r="D958" s="9" t="str">
        <f>"男"</f>
        <v>男</v>
      </c>
      <c r="E958" s="10"/>
    </row>
    <row r="959" spans="1:5" ht="30" customHeight="1">
      <c r="A959" s="9">
        <v>957</v>
      </c>
      <c r="B959" s="9" t="str">
        <f>"656220240611155339155615"</f>
        <v>656220240611155339155615</v>
      </c>
      <c r="C959" s="9" t="str">
        <f>"李楚涵"</f>
        <v>李楚涵</v>
      </c>
      <c r="D959" s="9" t="str">
        <f>"女"</f>
        <v>女</v>
      </c>
      <c r="E959" s="10"/>
    </row>
    <row r="960" spans="1:5" ht="30" customHeight="1">
      <c r="A960" s="9">
        <v>958</v>
      </c>
      <c r="B960" s="9" t="str">
        <f>"656220240611182730156371"</f>
        <v>656220240611182730156371</v>
      </c>
      <c r="C960" s="9" t="str">
        <f>"韩宝茹"</f>
        <v>韩宝茹</v>
      </c>
      <c r="D960" s="9" t="str">
        <f>"女"</f>
        <v>女</v>
      </c>
      <c r="E960" s="10"/>
    </row>
    <row r="961" spans="1:5" ht="30" customHeight="1">
      <c r="A961" s="9">
        <v>959</v>
      </c>
      <c r="B961" s="9" t="str">
        <f>"656220240611192756156539"</f>
        <v>656220240611192756156539</v>
      </c>
      <c r="C961" s="9" t="str">
        <f>"金首名"</f>
        <v>金首名</v>
      </c>
      <c r="D961" s="9" t="str">
        <f>"男"</f>
        <v>男</v>
      </c>
      <c r="E961" s="10"/>
    </row>
    <row r="962" spans="1:5" ht="30" customHeight="1">
      <c r="A962" s="9">
        <v>960</v>
      </c>
      <c r="B962" s="9" t="str">
        <f>"656220240611155103155596"</f>
        <v>656220240611155103155596</v>
      </c>
      <c r="C962" s="9" t="str">
        <f>"李倩"</f>
        <v>李倩</v>
      </c>
      <c r="D962" s="9" t="str">
        <f>"女"</f>
        <v>女</v>
      </c>
      <c r="E962" s="10"/>
    </row>
    <row r="963" spans="1:5" ht="30" customHeight="1">
      <c r="A963" s="9">
        <v>961</v>
      </c>
      <c r="B963" s="9" t="str">
        <f>"656220240611191649156507"</f>
        <v>656220240611191649156507</v>
      </c>
      <c r="C963" s="9" t="str">
        <f>"邵长梅"</f>
        <v>邵长梅</v>
      </c>
      <c r="D963" s="9" t="str">
        <f>"女"</f>
        <v>女</v>
      </c>
      <c r="E963" s="10"/>
    </row>
    <row r="964" spans="1:5" ht="30" customHeight="1">
      <c r="A964" s="9">
        <v>962</v>
      </c>
      <c r="B964" s="9" t="str">
        <f>"656220240611215719156972"</f>
        <v>656220240611215719156972</v>
      </c>
      <c r="C964" s="9" t="str">
        <f>"王杏"</f>
        <v>王杏</v>
      </c>
      <c r="D964" s="9" t="str">
        <f>"女"</f>
        <v>女</v>
      </c>
      <c r="E964" s="10"/>
    </row>
    <row r="965" spans="1:5" ht="30" customHeight="1">
      <c r="A965" s="9">
        <v>963</v>
      </c>
      <c r="B965" s="9" t="str">
        <f>"656220240611214955156944"</f>
        <v>656220240611214955156944</v>
      </c>
      <c r="C965" s="9" t="str">
        <f>"符晓菲"</f>
        <v>符晓菲</v>
      </c>
      <c r="D965" s="9" t="str">
        <f>"女"</f>
        <v>女</v>
      </c>
      <c r="E965" s="10"/>
    </row>
    <row r="966" spans="1:5" ht="30" customHeight="1">
      <c r="A966" s="9">
        <v>964</v>
      </c>
      <c r="B966" s="9" t="str">
        <f>"656220240611223057157083"</f>
        <v>656220240611223057157083</v>
      </c>
      <c r="C966" s="9" t="str">
        <f>"李齐魏"</f>
        <v>李齐魏</v>
      </c>
      <c r="D966" s="9" t="str">
        <f>"男"</f>
        <v>男</v>
      </c>
      <c r="E966" s="10"/>
    </row>
    <row r="967" spans="1:5" ht="30" customHeight="1">
      <c r="A967" s="9">
        <v>965</v>
      </c>
      <c r="B967" s="9" t="str">
        <f>"656220240611232557157263"</f>
        <v>656220240611232557157263</v>
      </c>
      <c r="C967" s="9" t="str">
        <f>"何娇芳"</f>
        <v>何娇芳</v>
      </c>
      <c r="D967" s="9" t="str">
        <f>"女"</f>
        <v>女</v>
      </c>
      <c r="E967" s="10"/>
    </row>
    <row r="968" spans="1:5" ht="30" customHeight="1">
      <c r="A968" s="9">
        <v>966</v>
      </c>
      <c r="B968" s="9" t="str">
        <f>"656220240612124544158303"</f>
        <v>656220240612124544158303</v>
      </c>
      <c r="C968" s="9" t="str">
        <f>"李忠琼"</f>
        <v>李忠琼</v>
      </c>
      <c r="D968" s="9" t="str">
        <f>"女"</f>
        <v>女</v>
      </c>
      <c r="E968" s="10"/>
    </row>
    <row r="969" spans="1:5" ht="30" customHeight="1">
      <c r="A969" s="9">
        <v>967</v>
      </c>
      <c r="B969" s="9" t="str">
        <f>"656220240612190525159618"</f>
        <v>656220240612190525159618</v>
      </c>
      <c r="C969" s="9" t="str">
        <f>"尹黎明"</f>
        <v>尹黎明</v>
      </c>
      <c r="D969" s="9" t="str">
        <f>"男"</f>
        <v>男</v>
      </c>
      <c r="E969" s="10"/>
    </row>
    <row r="970" spans="1:5" ht="30" customHeight="1">
      <c r="A970" s="9">
        <v>968</v>
      </c>
      <c r="B970" s="9" t="str">
        <f>"656220240611224542157143"</f>
        <v>656220240611224542157143</v>
      </c>
      <c r="C970" s="9" t="str">
        <f>"蔡如双"</f>
        <v>蔡如双</v>
      </c>
      <c r="D970" s="9" t="str">
        <f>"女"</f>
        <v>女</v>
      </c>
      <c r="E970" s="10"/>
    </row>
    <row r="971" spans="1:5" ht="30" customHeight="1">
      <c r="A971" s="9">
        <v>969</v>
      </c>
      <c r="B971" s="9" t="str">
        <f>"656220240613001630159857"</f>
        <v>656220240613001630159857</v>
      </c>
      <c r="C971" s="9" t="str">
        <f>"周可维"</f>
        <v>周可维</v>
      </c>
      <c r="D971" s="9" t="str">
        <f>"男"</f>
        <v>男</v>
      </c>
      <c r="E971" s="10"/>
    </row>
    <row r="972" spans="1:5" ht="30" customHeight="1">
      <c r="A972" s="9">
        <v>970</v>
      </c>
      <c r="B972" s="9" t="str">
        <f>"656220240612103143157916"</f>
        <v>656220240612103143157916</v>
      </c>
      <c r="C972" s="9" t="str">
        <f>"符肖杰"</f>
        <v>符肖杰</v>
      </c>
      <c r="D972" s="9" t="str">
        <f>"男"</f>
        <v>男</v>
      </c>
      <c r="E972" s="10"/>
    </row>
    <row r="973" spans="1:5" ht="30" customHeight="1">
      <c r="A973" s="9">
        <v>971</v>
      </c>
      <c r="B973" s="9" t="str">
        <f>"656220240613111827160214"</f>
        <v>656220240613111827160214</v>
      </c>
      <c r="C973" s="9" t="str">
        <f>"冼恩禄"</f>
        <v>冼恩禄</v>
      </c>
      <c r="D973" s="9" t="str">
        <f>"男"</f>
        <v>男</v>
      </c>
      <c r="E973" s="10"/>
    </row>
    <row r="974" spans="1:5" ht="30" customHeight="1">
      <c r="A974" s="9">
        <v>972</v>
      </c>
      <c r="B974" s="9" t="str">
        <f>"656220240611093655153915"</f>
        <v>656220240611093655153915</v>
      </c>
      <c r="C974" s="9" t="str">
        <f>"邢托蓉"</f>
        <v>邢托蓉</v>
      </c>
      <c r="D974" s="9" t="str">
        <f>"女"</f>
        <v>女</v>
      </c>
      <c r="E974" s="10"/>
    </row>
    <row r="975" spans="1:5" ht="30" customHeight="1">
      <c r="A975" s="9">
        <v>973</v>
      </c>
      <c r="B975" s="9" t="str">
        <f>"656220240613155533160472"</f>
        <v>656220240613155533160472</v>
      </c>
      <c r="C975" s="9" t="str">
        <f>"田宇宁"</f>
        <v>田宇宁</v>
      </c>
      <c r="D975" s="9" t="str">
        <f>"女"</f>
        <v>女</v>
      </c>
      <c r="E975" s="10"/>
    </row>
    <row r="976" spans="1:5" ht="30" customHeight="1">
      <c r="A976" s="9">
        <v>974</v>
      </c>
      <c r="B976" s="9" t="str">
        <f>"656220240612151023158831"</f>
        <v>656220240612151023158831</v>
      </c>
      <c r="C976" s="9" t="str">
        <f>"鲁雪"</f>
        <v>鲁雪</v>
      </c>
      <c r="D976" s="9" t="str">
        <f>"女"</f>
        <v>女</v>
      </c>
      <c r="E976" s="10"/>
    </row>
    <row r="977" spans="1:5" ht="30" customHeight="1">
      <c r="A977" s="9">
        <v>975</v>
      </c>
      <c r="B977" s="9" t="str">
        <f>"656220240613153424160437"</f>
        <v>656220240613153424160437</v>
      </c>
      <c r="C977" s="9" t="str">
        <f>"高伟"</f>
        <v>高伟</v>
      </c>
      <c r="D977" s="9" t="str">
        <f>"女"</f>
        <v>女</v>
      </c>
      <c r="E977" s="10"/>
    </row>
    <row r="978" spans="1:5" ht="30" customHeight="1">
      <c r="A978" s="9">
        <v>976</v>
      </c>
      <c r="B978" s="9" t="str">
        <f>"656220240613164825160549"</f>
        <v>656220240613164825160549</v>
      </c>
      <c r="C978" s="9" t="str">
        <f>"郑皓轩"</f>
        <v>郑皓轩</v>
      </c>
      <c r="D978" s="9" t="str">
        <f>"男"</f>
        <v>男</v>
      </c>
      <c r="E978" s="10"/>
    </row>
    <row r="979" spans="1:5" ht="30" customHeight="1">
      <c r="A979" s="9">
        <v>977</v>
      </c>
      <c r="B979" s="9" t="str">
        <f>"656220240612215834159758"</f>
        <v>656220240612215834159758</v>
      </c>
      <c r="C979" s="9" t="str">
        <f>"吴健"</f>
        <v>吴健</v>
      </c>
      <c r="D979" s="9" t="str">
        <f>"男"</f>
        <v>男</v>
      </c>
      <c r="E979" s="10"/>
    </row>
    <row r="980" spans="1:5" ht="30" customHeight="1">
      <c r="A980" s="9">
        <v>978</v>
      </c>
      <c r="B980" s="9" t="str">
        <f>"656220240611103524154187"</f>
        <v>656220240611103524154187</v>
      </c>
      <c r="C980" s="9" t="str">
        <f>"吴华烨"</f>
        <v>吴华烨</v>
      </c>
      <c r="D980" s="9" t="str">
        <f>"女"</f>
        <v>女</v>
      </c>
      <c r="E980" s="10"/>
    </row>
    <row r="981" spans="1:5" ht="30" customHeight="1">
      <c r="A981" s="9">
        <v>979</v>
      </c>
      <c r="B981" s="9" t="str">
        <f>"656220240613223115160828"</f>
        <v>656220240613223115160828</v>
      </c>
      <c r="C981" s="9" t="str">
        <f>"林海玲"</f>
        <v>林海玲</v>
      </c>
      <c r="D981" s="9" t="str">
        <f>"女"</f>
        <v>女</v>
      </c>
      <c r="E981" s="10"/>
    </row>
    <row r="982" spans="1:5" ht="30" customHeight="1">
      <c r="A982" s="9">
        <v>980</v>
      </c>
      <c r="B982" s="9" t="str">
        <f>"656220240614090633160918"</f>
        <v>656220240614090633160918</v>
      </c>
      <c r="C982" s="9" t="str">
        <f>"王安杰"</f>
        <v>王安杰</v>
      </c>
      <c r="D982" s="9" t="str">
        <f>"男"</f>
        <v>男</v>
      </c>
      <c r="E982" s="10"/>
    </row>
    <row r="983" spans="1:5" ht="30" customHeight="1">
      <c r="A983" s="9">
        <v>981</v>
      </c>
      <c r="B983" s="9" t="str">
        <f>"656220240614091711160923"</f>
        <v>656220240614091711160923</v>
      </c>
      <c r="C983" s="9" t="str">
        <f>"苻海俊"</f>
        <v>苻海俊</v>
      </c>
      <c r="D983" s="9" t="str">
        <f aca="true" t="shared" si="48" ref="D983:D989">"女"</f>
        <v>女</v>
      </c>
      <c r="E983" s="10"/>
    </row>
    <row r="984" spans="1:5" ht="30" customHeight="1">
      <c r="A984" s="9">
        <v>982</v>
      </c>
      <c r="B984" s="9" t="str">
        <f>"656220240614084946160906"</f>
        <v>656220240614084946160906</v>
      </c>
      <c r="C984" s="9" t="str">
        <f>"蔡慧"</f>
        <v>蔡慧</v>
      </c>
      <c r="D984" s="9" t="str">
        <f t="shared" si="48"/>
        <v>女</v>
      </c>
      <c r="E984" s="11" t="s">
        <v>12</v>
      </c>
    </row>
    <row r="985" spans="1:5" ht="30" customHeight="1">
      <c r="A985" s="9">
        <v>983</v>
      </c>
      <c r="B985" s="9" t="str">
        <f>"656220240614143849161082"</f>
        <v>656220240614143849161082</v>
      </c>
      <c r="C985" s="9" t="str">
        <f>"吉南蝶"</f>
        <v>吉南蝶</v>
      </c>
      <c r="D985" s="9" t="str">
        <f t="shared" si="48"/>
        <v>女</v>
      </c>
      <c r="E985" s="10"/>
    </row>
    <row r="986" spans="1:5" ht="30" customHeight="1">
      <c r="A986" s="9">
        <v>984</v>
      </c>
      <c r="B986" s="9" t="str">
        <f>"656220240613183743160676"</f>
        <v>656220240613183743160676</v>
      </c>
      <c r="C986" s="9" t="str">
        <f>"蔡亲怡"</f>
        <v>蔡亲怡</v>
      </c>
      <c r="D986" s="9" t="str">
        <f t="shared" si="48"/>
        <v>女</v>
      </c>
      <c r="E986" s="10"/>
    </row>
    <row r="987" spans="1:5" ht="30" customHeight="1">
      <c r="A987" s="9">
        <v>985</v>
      </c>
      <c r="B987" s="9" t="str">
        <f>"656220240613233914160861"</f>
        <v>656220240613233914160861</v>
      </c>
      <c r="C987" s="9" t="str">
        <f>"岑选琦"</f>
        <v>岑选琦</v>
      </c>
      <c r="D987" s="9" t="str">
        <f t="shared" si="48"/>
        <v>女</v>
      </c>
      <c r="E987" s="10"/>
    </row>
    <row r="988" spans="1:5" ht="30" customHeight="1">
      <c r="A988" s="9">
        <v>986</v>
      </c>
      <c r="B988" s="9" t="str">
        <f>"656220240615164520161524"</f>
        <v>656220240615164520161524</v>
      </c>
      <c r="C988" s="9" t="str">
        <f>"胡婷"</f>
        <v>胡婷</v>
      </c>
      <c r="D988" s="9" t="str">
        <f t="shared" si="48"/>
        <v>女</v>
      </c>
      <c r="E988" s="10"/>
    </row>
    <row r="989" spans="1:5" ht="30" customHeight="1">
      <c r="A989" s="9">
        <v>987</v>
      </c>
      <c r="B989" s="9" t="str">
        <f>"656220240614201945161253"</f>
        <v>656220240614201945161253</v>
      </c>
      <c r="C989" s="9" t="str">
        <f>"王芳"</f>
        <v>王芳</v>
      </c>
      <c r="D989" s="9" t="str">
        <f t="shared" si="48"/>
        <v>女</v>
      </c>
      <c r="E989" s="10"/>
    </row>
    <row r="990" spans="1:5" ht="30" customHeight="1">
      <c r="A990" s="9">
        <v>988</v>
      </c>
      <c r="B990" s="9" t="str">
        <f>"656220240613223613160833"</f>
        <v>656220240613223613160833</v>
      </c>
      <c r="C990" s="9" t="str">
        <f>"彭宗尹"</f>
        <v>彭宗尹</v>
      </c>
      <c r="D990" s="9" t="str">
        <f>"男"</f>
        <v>男</v>
      </c>
      <c r="E990" s="10"/>
    </row>
    <row r="991" spans="1:5" ht="30" customHeight="1">
      <c r="A991" s="9">
        <v>989</v>
      </c>
      <c r="B991" s="9" t="str">
        <f>"656220240616113857161696"</f>
        <v>656220240616113857161696</v>
      </c>
      <c r="C991" s="9" t="str">
        <f>"丁兰冠"</f>
        <v>丁兰冠</v>
      </c>
      <c r="D991" s="9" t="str">
        <f>"男"</f>
        <v>男</v>
      </c>
      <c r="E991" s="10"/>
    </row>
    <row r="992" spans="1:5" ht="30" customHeight="1">
      <c r="A992" s="9">
        <v>990</v>
      </c>
      <c r="B992" s="9" t="str">
        <f>"656220240617002718161923"</f>
        <v>656220240617002718161923</v>
      </c>
      <c r="C992" s="9" t="str">
        <f>"王田"</f>
        <v>王田</v>
      </c>
      <c r="D992" s="9" t="str">
        <f>"女"</f>
        <v>女</v>
      </c>
      <c r="E992" s="10"/>
    </row>
    <row r="993" spans="1:5" ht="30" customHeight="1">
      <c r="A993" s="9">
        <v>991</v>
      </c>
      <c r="B993" s="9" t="str">
        <f>"656220240617110925162083"</f>
        <v>656220240617110925162083</v>
      </c>
      <c r="C993" s="9" t="str">
        <f>"王子童"</f>
        <v>王子童</v>
      </c>
      <c r="D993" s="9" t="str">
        <f>"女"</f>
        <v>女</v>
      </c>
      <c r="E993" s="10"/>
    </row>
    <row r="994" spans="1:5" ht="30" customHeight="1">
      <c r="A994" s="9">
        <v>992</v>
      </c>
      <c r="B994" s="9" t="str">
        <f>"656220240613090823159953"</f>
        <v>656220240613090823159953</v>
      </c>
      <c r="C994" s="9" t="str">
        <f>"陈桂贞"</f>
        <v>陈桂贞</v>
      </c>
      <c r="D994" s="9" t="str">
        <f>"女"</f>
        <v>女</v>
      </c>
      <c r="E994" s="10"/>
    </row>
    <row r="995" spans="1:5" ht="30" customHeight="1">
      <c r="A995" s="9">
        <v>993</v>
      </c>
      <c r="B995" s="9" t="str">
        <f>"656220240612084030157588"</f>
        <v>656220240612084030157588</v>
      </c>
      <c r="C995" s="9" t="str">
        <f>"王芷萱"</f>
        <v>王芷萱</v>
      </c>
      <c r="D995" s="9" t="str">
        <f>"女"</f>
        <v>女</v>
      </c>
      <c r="E995" s="10"/>
    </row>
    <row r="996" spans="1:5" ht="30" customHeight="1">
      <c r="A996" s="9">
        <v>994</v>
      </c>
      <c r="B996" s="9" t="str">
        <f>"656220240617203325162417"</f>
        <v>656220240617203325162417</v>
      </c>
      <c r="C996" s="9" t="str">
        <f>"李高翔"</f>
        <v>李高翔</v>
      </c>
      <c r="D996" s="9" t="str">
        <f>"男"</f>
        <v>男</v>
      </c>
      <c r="E996" s="10"/>
    </row>
    <row r="997" spans="1:5" ht="30" customHeight="1">
      <c r="A997" s="9">
        <v>995</v>
      </c>
      <c r="B997" s="9" t="str">
        <f>"656220240615111114161427"</f>
        <v>656220240615111114161427</v>
      </c>
      <c r="C997" s="9" t="str">
        <f>"曾招雷"</f>
        <v>曾招雷</v>
      </c>
      <c r="D997" s="9" t="str">
        <f>"男"</f>
        <v>男</v>
      </c>
      <c r="E997" s="10"/>
    </row>
    <row r="998" spans="1:5" ht="30" customHeight="1">
      <c r="A998" s="9">
        <v>996</v>
      </c>
      <c r="B998" s="9" t="str">
        <f>"656220240617115429162113"</f>
        <v>656220240617115429162113</v>
      </c>
      <c r="C998" s="9" t="str">
        <f>"罗颖"</f>
        <v>罗颖</v>
      </c>
      <c r="D998" s="9" t="str">
        <f>"女"</f>
        <v>女</v>
      </c>
      <c r="E998" s="10"/>
    </row>
    <row r="999" spans="1:5" ht="30" customHeight="1">
      <c r="A999" s="9">
        <v>997</v>
      </c>
      <c r="B999" s="9" t="str">
        <f>"656220240618073838162554"</f>
        <v>656220240618073838162554</v>
      </c>
      <c r="C999" s="9" t="str">
        <f>"杨威"</f>
        <v>杨威</v>
      </c>
      <c r="D999" s="9" t="str">
        <f>"男"</f>
        <v>男</v>
      </c>
      <c r="E999" s="10"/>
    </row>
    <row r="1000" spans="1:5" ht="30" customHeight="1">
      <c r="A1000" s="9">
        <v>998</v>
      </c>
      <c r="B1000" s="9" t="str">
        <f>"656220240618083356162571"</f>
        <v>656220240618083356162571</v>
      </c>
      <c r="C1000" s="9" t="str">
        <f>"吴樱霞"</f>
        <v>吴樱霞</v>
      </c>
      <c r="D1000" s="9" t="str">
        <f>"女"</f>
        <v>女</v>
      </c>
      <c r="E1000" s="10"/>
    </row>
    <row r="1001" spans="1:5" ht="30" customHeight="1">
      <c r="A1001" s="9">
        <v>999</v>
      </c>
      <c r="B1001" s="9" t="str">
        <f>"656220240618093618162606"</f>
        <v>656220240618093618162606</v>
      </c>
      <c r="C1001" s="9" t="str">
        <f>"符奇玲"</f>
        <v>符奇玲</v>
      </c>
      <c r="D1001" s="9" t="str">
        <f>"女"</f>
        <v>女</v>
      </c>
      <c r="E1001" s="10"/>
    </row>
    <row r="1002" spans="1:5" ht="30" customHeight="1">
      <c r="A1002" s="9">
        <v>1000</v>
      </c>
      <c r="B1002" s="9" t="str">
        <f>"656220240614151759161114"</f>
        <v>656220240614151759161114</v>
      </c>
      <c r="C1002" s="9" t="str">
        <f>"李羿成"</f>
        <v>李羿成</v>
      </c>
      <c r="D1002" s="9" t="str">
        <f>"男"</f>
        <v>男</v>
      </c>
      <c r="E1002" s="10"/>
    </row>
    <row r="1003" spans="1:5" ht="30" customHeight="1">
      <c r="A1003" s="9">
        <v>1001</v>
      </c>
      <c r="B1003" s="9" t="str">
        <f>"656220240618110018162672"</f>
        <v>656220240618110018162672</v>
      </c>
      <c r="C1003" s="9" t="str">
        <f>"张含瑜"</f>
        <v>张含瑜</v>
      </c>
      <c r="D1003" s="9" t="str">
        <f>"女"</f>
        <v>女</v>
      </c>
      <c r="E1003" s="10"/>
    </row>
    <row r="1004" spans="1:5" ht="30" customHeight="1">
      <c r="A1004" s="9">
        <v>1002</v>
      </c>
      <c r="B1004" s="9" t="str">
        <f>"656220240618104509162661"</f>
        <v>656220240618104509162661</v>
      </c>
      <c r="C1004" s="9" t="str">
        <f>"郑玮玮"</f>
        <v>郑玮玮</v>
      </c>
      <c r="D1004" s="9" t="str">
        <f>"女"</f>
        <v>女</v>
      </c>
      <c r="E1004" s="10"/>
    </row>
    <row r="1005" spans="1:5" ht="30" customHeight="1">
      <c r="A1005" s="9">
        <v>1003</v>
      </c>
      <c r="B1005" s="9" t="str">
        <f>"656220240611105317154292"</f>
        <v>656220240611105317154292</v>
      </c>
      <c r="C1005" s="9" t="str">
        <f>"吴清威"</f>
        <v>吴清威</v>
      </c>
      <c r="D1005" s="9" t="str">
        <f>"男"</f>
        <v>男</v>
      </c>
      <c r="E1005" s="10"/>
    </row>
    <row r="1006" spans="1:5" ht="30" customHeight="1">
      <c r="A1006" s="9">
        <v>1004</v>
      </c>
      <c r="B1006" s="9" t="str">
        <f>"656220240611121640154661"</f>
        <v>656220240611121640154661</v>
      </c>
      <c r="C1006" s="9" t="str">
        <f>"周慧江"</f>
        <v>周慧江</v>
      </c>
      <c r="D1006" s="9" t="str">
        <f aca="true" t="shared" si="49" ref="D1006:D1012">"女"</f>
        <v>女</v>
      </c>
      <c r="E1006" s="10"/>
    </row>
    <row r="1007" spans="1:5" ht="30" customHeight="1">
      <c r="A1007" s="9">
        <v>1005</v>
      </c>
      <c r="B1007" s="9" t="str">
        <f>"656220240611155229155605"</f>
        <v>656220240611155229155605</v>
      </c>
      <c r="C1007" s="9" t="str">
        <f>"邢玉莹"</f>
        <v>邢玉莹</v>
      </c>
      <c r="D1007" s="9" t="str">
        <f t="shared" si="49"/>
        <v>女</v>
      </c>
      <c r="E1007" s="10"/>
    </row>
    <row r="1008" spans="1:5" ht="30" customHeight="1">
      <c r="A1008" s="9">
        <v>1006</v>
      </c>
      <c r="B1008" s="9" t="str">
        <f>"656220240611163509155893"</f>
        <v>656220240611163509155893</v>
      </c>
      <c r="C1008" s="9" t="str">
        <f>"王宝银"</f>
        <v>王宝银</v>
      </c>
      <c r="D1008" s="9" t="str">
        <f t="shared" si="49"/>
        <v>女</v>
      </c>
      <c r="E1008" s="10"/>
    </row>
    <row r="1009" spans="1:5" ht="30" customHeight="1">
      <c r="A1009" s="9">
        <v>1007</v>
      </c>
      <c r="B1009" s="9" t="str">
        <f>"656220240611165411156005"</f>
        <v>656220240611165411156005</v>
      </c>
      <c r="C1009" s="9" t="str">
        <f>"曾秋丹"</f>
        <v>曾秋丹</v>
      </c>
      <c r="D1009" s="9" t="str">
        <f t="shared" si="49"/>
        <v>女</v>
      </c>
      <c r="E1009" s="10"/>
    </row>
    <row r="1010" spans="1:5" ht="30" customHeight="1">
      <c r="A1010" s="9">
        <v>1008</v>
      </c>
      <c r="B1010" s="9" t="str">
        <f>"656220240611211010156822"</f>
        <v>656220240611211010156822</v>
      </c>
      <c r="C1010" s="9" t="str">
        <f>"刘琦"</f>
        <v>刘琦</v>
      </c>
      <c r="D1010" s="9" t="str">
        <f t="shared" si="49"/>
        <v>女</v>
      </c>
      <c r="E1010" s="10"/>
    </row>
    <row r="1011" spans="1:5" ht="30" customHeight="1">
      <c r="A1011" s="9">
        <v>1009</v>
      </c>
      <c r="B1011" s="9" t="str">
        <f>"656220240612095809157793"</f>
        <v>656220240612095809157793</v>
      </c>
      <c r="C1011" s="9" t="str">
        <f>"关月荷"</f>
        <v>关月荷</v>
      </c>
      <c r="D1011" s="9" t="str">
        <f t="shared" si="49"/>
        <v>女</v>
      </c>
      <c r="E1011" s="10"/>
    </row>
    <row r="1012" spans="1:5" ht="30" customHeight="1">
      <c r="A1012" s="9">
        <v>1010</v>
      </c>
      <c r="B1012" s="9" t="str">
        <f>"656220240611170040156056"</f>
        <v>656220240611170040156056</v>
      </c>
      <c r="C1012" s="9" t="str">
        <f>"陈小宇"</f>
        <v>陈小宇</v>
      </c>
      <c r="D1012" s="9" t="str">
        <f t="shared" si="49"/>
        <v>女</v>
      </c>
      <c r="E1012" s="10"/>
    </row>
    <row r="1013" spans="1:5" ht="30" customHeight="1">
      <c r="A1013" s="9">
        <v>1011</v>
      </c>
      <c r="B1013" s="9" t="str">
        <f>"656220240612174304159528"</f>
        <v>656220240612174304159528</v>
      </c>
      <c r="C1013" s="9" t="str">
        <f>"蔡神良"</f>
        <v>蔡神良</v>
      </c>
      <c r="D1013" s="9" t="str">
        <f>"男"</f>
        <v>男</v>
      </c>
      <c r="E1013" s="10"/>
    </row>
    <row r="1014" spans="1:5" ht="30" customHeight="1">
      <c r="A1014" s="9">
        <v>1012</v>
      </c>
      <c r="B1014" s="9" t="str">
        <f>"656220240612170825159391"</f>
        <v>656220240612170825159391</v>
      </c>
      <c r="C1014" s="9" t="str">
        <f>"文春霞"</f>
        <v>文春霞</v>
      </c>
      <c r="D1014" s="9" t="str">
        <f>"女"</f>
        <v>女</v>
      </c>
      <c r="E1014" s="10"/>
    </row>
    <row r="1015" spans="1:5" ht="30" customHeight="1">
      <c r="A1015" s="9">
        <v>1013</v>
      </c>
      <c r="B1015" s="9" t="str">
        <f>"656220240612140140158546"</f>
        <v>656220240612140140158546</v>
      </c>
      <c r="C1015" s="9" t="str">
        <f>"汤正婷"</f>
        <v>汤正婷</v>
      </c>
      <c r="D1015" s="9" t="str">
        <f>"女"</f>
        <v>女</v>
      </c>
      <c r="E1015" s="10"/>
    </row>
    <row r="1016" spans="1:5" ht="30" customHeight="1">
      <c r="A1016" s="9">
        <v>1014</v>
      </c>
      <c r="B1016" s="9" t="str">
        <f>"656220240611102730154144"</f>
        <v>656220240611102730154144</v>
      </c>
      <c r="C1016" s="9" t="str">
        <f>"桂芳"</f>
        <v>桂芳</v>
      </c>
      <c r="D1016" s="9" t="str">
        <f>"女"</f>
        <v>女</v>
      </c>
      <c r="E1016" s="10"/>
    </row>
    <row r="1017" spans="1:5" ht="30" customHeight="1">
      <c r="A1017" s="9">
        <v>1015</v>
      </c>
      <c r="B1017" s="9" t="str">
        <f>"656220240613155323160466"</f>
        <v>656220240613155323160466</v>
      </c>
      <c r="C1017" s="9" t="str">
        <f>"黄雅妮"</f>
        <v>黄雅妮</v>
      </c>
      <c r="D1017" s="9" t="str">
        <f>"女"</f>
        <v>女</v>
      </c>
      <c r="E1017" s="10"/>
    </row>
    <row r="1018" spans="1:5" ht="30" customHeight="1">
      <c r="A1018" s="9">
        <v>1016</v>
      </c>
      <c r="B1018" s="9" t="str">
        <f>"656220240613151728160410"</f>
        <v>656220240613151728160410</v>
      </c>
      <c r="C1018" s="9" t="str">
        <f>"文婕"</f>
        <v>文婕</v>
      </c>
      <c r="D1018" s="9" t="str">
        <f>"女"</f>
        <v>女</v>
      </c>
      <c r="E1018" s="10"/>
    </row>
    <row r="1019" spans="1:5" ht="30" customHeight="1">
      <c r="A1019" s="9">
        <v>1017</v>
      </c>
      <c r="B1019" s="9" t="str">
        <f>"656220240614121513161023"</f>
        <v>656220240614121513161023</v>
      </c>
      <c r="C1019" s="9" t="str">
        <f>"赵元霖"</f>
        <v>赵元霖</v>
      </c>
      <c r="D1019" s="9" t="str">
        <f>"男"</f>
        <v>男</v>
      </c>
      <c r="E1019" s="10"/>
    </row>
    <row r="1020" spans="1:5" ht="30" customHeight="1">
      <c r="A1020" s="9">
        <v>1018</v>
      </c>
      <c r="B1020" s="9" t="str">
        <f>"656220240613000201159848"</f>
        <v>656220240613000201159848</v>
      </c>
      <c r="C1020" s="9" t="str">
        <f>"陈丽琼"</f>
        <v>陈丽琼</v>
      </c>
      <c r="D1020" s="9" t="str">
        <f>"女"</f>
        <v>女</v>
      </c>
      <c r="E1020" s="10"/>
    </row>
    <row r="1021" spans="1:5" ht="30" customHeight="1">
      <c r="A1021" s="9">
        <v>1019</v>
      </c>
      <c r="B1021" s="9" t="str">
        <f>"656220240611103132154163"</f>
        <v>656220240611103132154163</v>
      </c>
      <c r="C1021" s="9" t="str">
        <f>"陈桐桐"</f>
        <v>陈桐桐</v>
      </c>
      <c r="D1021" s="9" t="str">
        <f>"女"</f>
        <v>女</v>
      </c>
      <c r="E1021" s="10"/>
    </row>
    <row r="1022" spans="1:5" ht="30" customHeight="1">
      <c r="A1022" s="9">
        <v>1020</v>
      </c>
      <c r="B1022" s="9" t="str">
        <f>"656220240616160413161765"</f>
        <v>656220240616160413161765</v>
      </c>
      <c r="C1022" s="9" t="str">
        <f>"权雨涵"</f>
        <v>权雨涵</v>
      </c>
      <c r="D1022" s="9" t="str">
        <f>"女"</f>
        <v>女</v>
      </c>
      <c r="E1022" s="10"/>
    </row>
    <row r="1023" spans="1:5" ht="30" customHeight="1">
      <c r="A1023" s="9">
        <v>1021</v>
      </c>
      <c r="B1023" s="9" t="str">
        <f>"656220240617145146162244"</f>
        <v>656220240617145146162244</v>
      </c>
      <c r="C1023" s="9" t="str">
        <f>"李定霞"</f>
        <v>李定霞</v>
      </c>
      <c r="D1023" s="9" t="str">
        <f>"女"</f>
        <v>女</v>
      </c>
      <c r="E1023" s="10"/>
    </row>
    <row r="1024" spans="1:5" ht="30" customHeight="1">
      <c r="A1024" s="9">
        <v>1022</v>
      </c>
      <c r="B1024" s="9" t="str">
        <f>"656220240617022031161935"</f>
        <v>656220240617022031161935</v>
      </c>
      <c r="C1024" s="9" t="str">
        <f>"钟海玲"</f>
        <v>钟海玲</v>
      </c>
      <c r="D1024" s="9" t="str">
        <f>"女"</f>
        <v>女</v>
      </c>
      <c r="E1024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2024-06-26T01:41:06Z</dcterms:created>
  <dcterms:modified xsi:type="dcterms:W3CDTF">2024-06-27T12:37:22Z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07F26E8FDEF0483AA1843D867F2F7DCD_13</vt:lpwstr>
  </property>
  <property fmtid="{D5CDD505-2E9C-101B-9397-08002B2CF9AE}" pid="4" name="KSOProductBuildV">
    <vt:lpwstr>2052-12.1.0.16929</vt:lpwstr>
  </property>
</Properties>
</file>