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>
    <definedName name="_xlnm._FilterDatabase" localSheetId="0" hidden="1">'Sheet1'!$B$3:$I$176</definedName>
  </definedNames>
  <calcPr fullCalcOnLoad="1"/>
</workbook>
</file>

<file path=xl/sharedStrings.xml><?xml version="1.0" encoding="utf-8"?>
<sst xmlns="http://schemas.openxmlformats.org/spreadsheetml/2006/main" count="704" uniqueCount="43">
  <si>
    <t>附件</t>
  </si>
  <si>
    <t>六盘水市直事业单位2023年面向社会公开招聘工作人
员资格复审合格进入面试人员名单</t>
  </si>
  <si>
    <t>序号</t>
  </si>
  <si>
    <t>姓名</t>
  </si>
  <si>
    <t>招聘单位</t>
  </si>
  <si>
    <t>单位岗位
代码</t>
  </si>
  <si>
    <t>岗位名称</t>
  </si>
  <si>
    <t>笔试成绩</t>
  </si>
  <si>
    <t>笔试成绩
排名</t>
  </si>
  <si>
    <t>资格复审
结果</t>
  </si>
  <si>
    <t>是否进入
面试</t>
  </si>
  <si>
    <t>六盘水职业技术学院</t>
  </si>
  <si>
    <t>专业技术人员</t>
  </si>
  <si>
    <t>合格</t>
  </si>
  <si>
    <t>是</t>
  </si>
  <si>
    <t>六盘水市广播电视大学</t>
  </si>
  <si>
    <t>六盘水市实验幼儿园</t>
  </si>
  <si>
    <t>六盘水市第二实验幼儿园</t>
  </si>
  <si>
    <t>六盘水市第三实验幼儿园</t>
  </si>
  <si>
    <t>六盘水市第四实验幼儿园</t>
  </si>
  <si>
    <t>六盘水市实验小学</t>
  </si>
  <si>
    <t>黄艳玲</t>
  </si>
  <si>
    <t>六盘水市第二实验小学</t>
  </si>
  <si>
    <t>六盘水市特殊教育学校</t>
  </si>
  <si>
    <t>六盘水市老干部综合服务中心</t>
  </si>
  <si>
    <t>管理人员</t>
  </si>
  <si>
    <t>六盘水市公安综合事务中心</t>
  </si>
  <si>
    <t>六盘水市能源指挥调度中心</t>
  </si>
  <si>
    <t>六盘水市行政复议应诉事务中心</t>
  </si>
  <si>
    <t>六盘水市投资服务中心</t>
  </si>
  <si>
    <t>六盘水市水资源管理中心</t>
  </si>
  <si>
    <t>六盘水市防震减灾中心</t>
  </si>
  <si>
    <t>六盘水市应急救援指挥中心
（六盘水市安全生产科技推广中心）</t>
  </si>
  <si>
    <t>六盘水市交通运输综合行政执法支队</t>
  </si>
  <si>
    <t>六盘水市全民健身中心</t>
  </si>
  <si>
    <t>六盘水市气象防灾减灾中心</t>
  </si>
  <si>
    <t>六盘水市机关事务服务中心</t>
  </si>
  <si>
    <t>六盘水广播电视台</t>
  </si>
  <si>
    <t>六盘水市第六人民医院</t>
  </si>
  <si>
    <t>六盘水市妇幼保健院</t>
  </si>
  <si>
    <t>六盘水市第三人民医院</t>
  </si>
  <si>
    <t>六盘水市中心血站</t>
  </si>
  <si>
    <t>六盘水市卫生紧急救援指挥中心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</si>
</sst>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SheetLayoutView="100" workbookViewId="0" topLeftCell="A1">
      <selection activeCell="L8" sqref="L8"/>
    </sheetView>
  </sheetViews>
  <sheetFormatPr defaultColWidth="9.00390625" defaultRowHeight="15" customHeight="1"/>
  <cols>
    <col min="1" max="1" width="4.875" style="0" customWidth="1"/>
    <col min="2" max="2" width="9.00390625" style="2" customWidth="1"/>
    <col min="3" max="3" width="33.50390625" style="2" customWidth="1"/>
    <col min="4" max="4" width="9.50390625" style="3" customWidth="1"/>
    <col min="5" max="5" width="13.25390625" style="2" customWidth="1"/>
    <col min="6" max="6" width="9.875" style="3" customWidth="1"/>
    <col min="7" max="7" width="8.75390625" style="3" customWidth="1"/>
    <col min="8" max="8" width="8.875" style="3" customWidth="1"/>
    <col min="9" max="9" width="9.125" style="2" customWidth="1"/>
  </cols>
  <sheetData>
    <row r="1" spans="1:9" ht="21" customHeight="1">
      <c r="A1" s="4" t="s">
        <v>0</v>
      </c>
      <c r="B1" s="4"/>
      <c r="C1" s="5"/>
      <c r="D1" s="6"/>
      <c r="E1" s="5"/>
      <c r="F1" s="6"/>
      <c r="G1" s="6"/>
      <c r="H1" s="6"/>
      <c r="I1" s="5"/>
    </row>
    <row r="2" spans="1:9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0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pans="1:9" ht="21.75" customHeight="1">
      <c r="A4" s="11">
        <v>1</v>
      </c>
      <c r="B4" s="12" t="str">
        <f>"岑世将"</f>
        <v>岑世将</v>
      </c>
      <c r="C4" s="13" t="s">
        <v>11</v>
      </c>
      <c r="D4" s="12" t="str">
        <f>"80101"</f>
        <v>80101</v>
      </c>
      <c r="E4" s="13" t="s">
        <v>12</v>
      </c>
      <c r="F4" s="14">
        <v>113.67</v>
      </c>
      <c r="G4" s="12">
        <v>1</v>
      </c>
      <c r="H4" s="15" t="s">
        <v>13</v>
      </c>
      <c r="I4" s="18" t="s">
        <v>14</v>
      </c>
    </row>
    <row r="5" spans="1:9" ht="21.75" customHeight="1">
      <c r="A5" s="11">
        <v>2</v>
      </c>
      <c r="B5" s="12" t="str">
        <f>"邹超"</f>
        <v>邹超</v>
      </c>
      <c r="C5" s="13" t="s">
        <v>11</v>
      </c>
      <c r="D5" s="12" t="str">
        <f>"80101"</f>
        <v>80101</v>
      </c>
      <c r="E5" s="13" t="s">
        <v>12</v>
      </c>
      <c r="F5" s="14">
        <v>111.7</v>
      </c>
      <c r="G5" s="16">
        <v>2</v>
      </c>
      <c r="H5" s="15" t="s">
        <v>13</v>
      </c>
      <c r="I5" s="18" t="s">
        <v>14</v>
      </c>
    </row>
    <row r="6" spans="1:9" ht="21.75" customHeight="1">
      <c r="A6" s="11">
        <v>3</v>
      </c>
      <c r="B6" s="12" t="str">
        <f>"谭尧"</f>
        <v>谭尧</v>
      </c>
      <c r="C6" s="13" t="s">
        <v>11</v>
      </c>
      <c r="D6" s="12" t="str">
        <f>"80101"</f>
        <v>80101</v>
      </c>
      <c r="E6" s="13" t="s">
        <v>12</v>
      </c>
      <c r="F6" s="14">
        <v>111.33</v>
      </c>
      <c r="G6" s="16">
        <v>3</v>
      </c>
      <c r="H6" s="15" t="s">
        <v>13</v>
      </c>
      <c r="I6" s="18" t="s">
        <v>14</v>
      </c>
    </row>
    <row r="7" spans="1:9" ht="21.75" customHeight="1">
      <c r="A7" s="11">
        <v>4</v>
      </c>
      <c r="B7" s="12" t="str">
        <f>"徐阳"</f>
        <v>徐阳</v>
      </c>
      <c r="C7" s="13" t="s">
        <v>15</v>
      </c>
      <c r="D7" s="12" t="str">
        <f>"80201"</f>
        <v>80201</v>
      </c>
      <c r="E7" s="13" t="s">
        <v>12</v>
      </c>
      <c r="F7" s="14">
        <v>115.64</v>
      </c>
      <c r="G7" s="16">
        <v>1</v>
      </c>
      <c r="H7" s="15" t="s">
        <v>13</v>
      </c>
      <c r="I7" s="18" t="s">
        <v>14</v>
      </c>
    </row>
    <row r="8" spans="1:9" ht="21.75" customHeight="1">
      <c r="A8" s="11">
        <v>5</v>
      </c>
      <c r="B8" s="12" t="str">
        <f>"张蒙"</f>
        <v>张蒙</v>
      </c>
      <c r="C8" s="13" t="s">
        <v>15</v>
      </c>
      <c r="D8" s="12" t="str">
        <f>"80201"</f>
        <v>80201</v>
      </c>
      <c r="E8" s="13" t="s">
        <v>12</v>
      </c>
      <c r="F8" s="14">
        <v>115.51</v>
      </c>
      <c r="G8" s="16">
        <v>2</v>
      </c>
      <c r="H8" s="15" t="s">
        <v>13</v>
      </c>
      <c r="I8" s="18" t="s">
        <v>14</v>
      </c>
    </row>
    <row r="9" spans="1:9" ht="21.75" customHeight="1">
      <c r="A9" s="11">
        <v>6</v>
      </c>
      <c r="B9" s="12" t="str">
        <f>"李志慧"</f>
        <v>李志慧</v>
      </c>
      <c r="C9" s="13" t="s">
        <v>15</v>
      </c>
      <c r="D9" s="12" t="str">
        <f>"80201"</f>
        <v>80201</v>
      </c>
      <c r="E9" s="13" t="s">
        <v>12</v>
      </c>
      <c r="F9" s="14">
        <v>114.99</v>
      </c>
      <c r="G9" s="16">
        <v>3</v>
      </c>
      <c r="H9" s="15" t="s">
        <v>13</v>
      </c>
      <c r="I9" s="18" t="s">
        <v>14</v>
      </c>
    </row>
    <row r="10" spans="1:9" ht="21.75" customHeight="1">
      <c r="A10" s="11">
        <v>7</v>
      </c>
      <c r="B10" s="12" t="str">
        <f>"林登巧"</f>
        <v>林登巧</v>
      </c>
      <c r="C10" s="13" t="s">
        <v>15</v>
      </c>
      <c r="D10" s="12" t="str">
        <f>"80202"</f>
        <v>80202</v>
      </c>
      <c r="E10" s="13" t="s">
        <v>12</v>
      </c>
      <c r="F10" s="14">
        <v>117.28</v>
      </c>
      <c r="G10" s="16">
        <v>1</v>
      </c>
      <c r="H10" s="15" t="s">
        <v>13</v>
      </c>
      <c r="I10" s="18" t="s">
        <v>14</v>
      </c>
    </row>
    <row r="11" spans="1:9" ht="21.75" customHeight="1">
      <c r="A11" s="11">
        <v>8</v>
      </c>
      <c r="B11" s="12" t="str">
        <f>"马芡"</f>
        <v>马芡</v>
      </c>
      <c r="C11" s="13" t="s">
        <v>15</v>
      </c>
      <c r="D11" s="12" t="str">
        <f>"80202"</f>
        <v>80202</v>
      </c>
      <c r="E11" s="13" t="s">
        <v>12</v>
      </c>
      <c r="F11" s="14">
        <v>116.43</v>
      </c>
      <c r="G11" s="16">
        <v>2</v>
      </c>
      <c r="H11" s="15" t="s">
        <v>13</v>
      </c>
      <c r="I11" s="18" t="s">
        <v>14</v>
      </c>
    </row>
    <row r="12" spans="1:9" ht="21.75" customHeight="1">
      <c r="A12" s="11">
        <v>9</v>
      </c>
      <c r="B12" s="12" t="str">
        <f>"阮杰"</f>
        <v>阮杰</v>
      </c>
      <c r="C12" s="13" t="s">
        <v>15</v>
      </c>
      <c r="D12" s="12" t="str">
        <f>"80202"</f>
        <v>80202</v>
      </c>
      <c r="E12" s="13" t="s">
        <v>12</v>
      </c>
      <c r="F12" s="14">
        <v>116.22</v>
      </c>
      <c r="G12" s="16">
        <v>3</v>
      </c>
      <c r="H12" s="15" t="s">
        <v>13</v>
      </c>
      <c r="I12" s="18" t="s">
        <v>14</v>
      </c>
    </row>
    <row r="13" spans="1:9" ht="21.75" customHeight="1">
      <c r="A13" s="11">
        <v>10</v>
      </c>
      <c r="B13" s="12" t="str">
        <f>"黄河凤"</f>
        <v>黄河凤</v>
      </c>
      <c r="C13" s="13" t="s">
        <v>16</v>
      </c>
      <c r="D13" s="12" t="str">
        <f>"80301"</f>
        <v>80301</v>
      </c>
      <c r="E13" s="13" t="s">
        <v>12</v>
      </c>
      <c r="F13" s="14">
        <v>127.69</v>
      </c>
      <c r="G13" s="16">
        <v>1</v>
      </c>
      <c r="H13" s="17" t="s">
        <v>13</v>
      </c>
      <c r="I13" s="18" t="s">
        <v>14</v>
      </c>
    </row>
    <row r="14" spans="1:9" ht="21.75" customHeight="1">
      <c r="A14" s="11">
        <v>11</v>
      </c>
      <c r="B14" s="12" t="str">
        <f>"朱世恩"</f>
        <v>朱世恩</v>
      </c>
      <c r="C14" s="13" t="s">
        <v>16</v>
      </c>
      <c r="D14" s="12" t="str">
        <f>"80301"</f>
        <v>80301</v>
      </c>
      <c r="E14" s="13" t="s">
        <v>12</v>
      </c>
      <c r="F14" s="14">
        <v>127.28</v>
      </c>
      <c r="G14" s="16">
        <v>2</v>
      </c>
      <c r="H14" s="17" t="s">
        <v>13</v>
      </c>
      <c r="I14" s="18" t="s">
        <v>14</v>
      </c>
    </row>
    <row r="15" spans="1:9" ht="21.75" customHeight="1">
      <c r="A15" s="11">
        <v>12</v>
      </c>
      <c r="B15" s="12" t="str">
        <f>"张双凤"</f>
        <v>张双凤</v>
      </c>
      <c r="C15" s="13" t="s">
        <v>16</v>
      </c>
      <c r="D15" s="12" t="str">
        <f>"80301"</f>
        <v>80301</v>
      </c>
      <c r="E15" s="13" t="s">
        <v>12</v>
      </c>
      <c r="F15" s="14">
        <v>126.42</v>
      </c>
      <c r="G15" s="16">
        <v>3</v>
      </c>
      <c r="H15" s="17" t="s">
        <v>13</v>
      </c>
      <c r="I15" s="18" t="s">
        <v>14</v>
      </c>
    </row>
    <row r="16" spans="1:9" ht="21.75" customHeight="1">
      <c r="A16" s="11">
        <v>13</v>
      </c>
      <c r="B16" s="12" t="str">
        <f>"杨行"</f>
        <v>杨行</v>
      </c>
      <c r="C16" s="13" t="s">
        <v>17</v>
      </c>
      <c r="D16" s="12" t="str">
        <f aca="true" t="shared" si="0" ref="D16:D21">"80401"</f>
        <v>80401</v>
      </c>
      <c r="E16" s="13" t="s">
        <v>12</v>
      </c>
      <c r="F16" s="14">
        <v>128.72</v>
      </c>
      <c r="G16" s="16">
        <v>1</v>
      </c>
      <c r="H16" s="17" t="s">
        <v>13</v>
      </c>
      <c r="I16" s="19" t="s">
        <v>14</v>
      </c>
    </row>
    <row r="17" spans="1:9" ht="21.75" customHeight="1">
      <c r="A17" s="11">
        <v>14</v>
      </c>
      <c r="B17" s="12" t="str">
        <f>"赵婧兰"</f>
        <v>赵婧兰</v>
      </c>
      <c r="C17" s="13" t="s">
        <v>17</v>
      </c>
      <c r="D17" s="12" t="str">
        <f t="shared" si="0"/>
        <v>80401</v>
      </c>
      <c r="E17" s="13" t="s">
        <v>12</v>
      </c>
      <c r="F17" s="14">
        <v>128.28</v>
      </c>
      <c r="G17" s="16">
        <v>2</v>
      </c>
      <c r="H17" s="17" t="s">
        <v>13</v>
      </c>
      <c r="I17" s="19" t="s">
        <v>14</v>
      </c>
    </row>
    <row r="18" spans="1:9" ht="21.75" customHeight="1">
      <c r="A18" s="11">
        <v>15</v>
      </c>
      <c r="B18" s="12" t="str">
        <f>"杨倩"</f>
        <v>杨倩</v>
      </c>
      <c r="C18" s="13" t="s">
        <v>17</v>
      </c>
      <c r="D18" s="12" t="str">
        <f t="shared" si="0"/>
        <v>80401</v>
      </c>
      <c r="E18" s="13" t="s">
        <v>12</v>
      </c>
      <c r="F18" s="14">
        <v>128.25</v>
      </c>
      <c r="G18" s="16">
        <v>3</v>
      </c>
      <c r="H18" s="17" t="s">
        <v>13</v>
      </c>
      <c r="I18" s="19" t="s">
        <v>14</v>
      </c>
    </row>
    <row r="19" spans="1:9" ht="21.75" customHeight="1">
      <c r="A19" s="11">
        <v>16</v>
      </c>
      <c r="B19" s="12" t="str">
        <f>"袁琪琦"</f>
        <v>袁琪琦</v>
      </c>
      <c r="C19" s="13" t="s">
        <v>17</v>
      </c>
      <c r="D19" s="12" t="str">
        <f t="shared" si="0"/>
        <v>80401</v>
      </c>
      <c r="E19" s="13" t="s">
        <v>12</v>
      </c>
      <c r="F19" s="14">
        <v>127.89</v>
      </c>
      <c r="G19" s="16">
        <v>4</v>
      </c>
      <c r="H19" s="17" t="s">
        <v>13</v>
      </c>
      <c r="I19" s="19" t="s">
        <v>14</v>
      </c>
    </row>
    <row r="20" spans="1:9" ht="21.75" customHeight="1">
      <c r="A20" s="11">
        <v>17</v>
      </c>
      <c r="B20" s="12" t="str">
        <f>"田蓉蓉"</f>
        <v>田蓉蓉</v>
      </c>
      <c r="C20" s="13" t="s">
        <v>17</v>
      </c>
      <c r="D20" s="12" t="str">
        <f t="shared" si="0"/>
        <v>80401</v>
      </c>
      <c r="E20" s="13" t="s">
        <v>12</v>
      </c>
      <c r="F20" s="14">
        <v>127.67</v>
      </c>
      <c r="G20" s="16">
        <v>5</v>
      </c>
      <c r="H20" s="17" t="s">
        <v>13</v>
      </c>
      <c r="I20" s="19" t="s">
        <v>14</v>
      </c>
    </row>
    <row r="21" spans="1:9" ht="21.75" customHeight="1">
      <c r="A21" s="11">
        <v>18</v>
      </c>
      <c r="B21" s="12" t="str">
        <f>"李丽黄"</f>
        <v>李丽黄</v>
      </c>
      <c r="C21" s="13" t="s">
        <v>17</v>
      </c>
      <c r="D21" s="12" t="str">
        <f t="shared" si="0"/>
        <v>80401</v>
      </c>
      <c r="E21" s="13" t="s">
        <v>12</v>
      </c>
      <c r="F21" s="14">
        <v>126.86</v>
      </c>
      <c r="G21" s="16">
        <v>6</v>
      </c>
      <c r="H21" s="17" t="s">
        <v>13</v>
      </c>
      <c r="I21" s="19" t="s">
        <v>14</v>
      </c>
    </row>
    <row r="22" spans="1:9" ht="21.75" customHeight="1">
      <c r="A22" s="11">
        <v>19</v>
      </c>
      <c r="B22" s="12" t="str">
        <f>"车易霖"</f>
        <v>车易霖</v>
      </c>
      <c r="C22" s="13" t="s">
        <v>18</v>
      </c>
      <c r="D22" s="12" t="str">
        <f>"80501"</f>
        <v>80501</v>
      </c>
      <c r="E22" s="13" t="s">
        <v>12</v>
      </c>
      <c r="F22" s="14">
        <v>123.89</v>
      </c>
      <c r="G22" s="16">
        <v>1</v>
      </c>
      <c r="H22" s="17" t="s">
        <v>13</v>
      </c>
      <c r="I22" s="18" t="s">
        <v>14</v>
      </c>
    </row>
    <row r="23" spans="1:9" ht="21.75" customHeight="1">
      <c r="A23" s="11">
        <v>20</v>
      </c>
      <c r="B23" s="12" t="str">
        <f>"邓斯亓"</f>
        <v>邓斯亓</v>
      </c>
      <c r="C23" s="13" t="s">
        <v>18</v>
      </c>
      <c r="D23" s="12" t="str">
        <f>"80501"</f>
        <v>80501</v>
      </c>
      <c r="E23" s="13" t="s">
        <v>12</v>
      </c>
      <c r="F23" s="14">
        <v>121.39</v>
      </c>
      <c r="G23" s="16">
        <v>2</v>
      </c>
      <c r="H23" s="17" t="s">
        <v>13</v>
      </c>
      <c r="I23" s="18" t="s">
        <v>14</v>
      </c>
    </row>
    <row r="24" spans="1:9" ht="21.75" customHeight="1">
      <c r="A24" s="11">
        <v>21</v>
      </c>
      <c r="B24" s="12" t="str">
        <f>"何映娟"</f>
        <v>何映娟</v>
      </c>
      <c r="C24" s="13" t="s">
        <v>18</v>
      </c>
      <c r="D24" s="12" t="str">
        <f>"80501"</f>
        <v>80501</v>
      </c>
      <c r="E24" s="13" t="s">
        <v>12</v>
      </c>
      <c r="F24" s="14">
        <v>121.17</v>
      </c>
      <c r="G24" s="16">
        <v>3</v>
      </c>
      <c r="H24" s="17" t="s">
        <v>13</v>
      </c>
      <c r="I24" s="18" t="s">
        <v>14</v>
      </c>
    </row>
    <row r="25" spans="1:9" ht="21.75" customHeight="1">
      <c r="A25" s="11">
        <v>22</v>
      </c>
      <c r="B25" s="12" t="str">
        <f>"王焜"</f>
        <v>王焜</v>
      </c>
      <c r="C25" s="13" t="s">
        <v>18</v>
      </c>
      <c r="D25" s="12" t="str">
        <f>"80502"</f>
        <v>80502</v>
      </c>
      <c r="E25" s="13" t="s">
        <v>12</v>
      </c>
      <c r="F25" s="14">
        <v>123.7</v>
      </c>
      <c r="G25" s="16">
        <v>1</v>
      </c>
      <c r="H25" s="17" t="s">
        <v>13</v>
      </c>
      <c r="I25" s="18" t="s">
        <v>14</v>
      </c>
    </row>
    <row r="26" spans="1:9" ht="21.75" customHeight="1">
      <c r="A26" s="11">
        <v>23</v>
      </c>
      <c r="B26" s="12" t="str">
        <f>"罗梦雪"</f>
        <v>罗梦雪</v>
      </c>
      <c r="C26" s="13" t="s">
        <v>18</v>
      </c>
      <c r="D26" s="12" t="str">
        <f>"80502"</f>
        <v>80502</v>
      </c>
      <c r="E26" s="13" t="s">
        <v>12</v>
      </c>
      <c r="F26" s="14">
        <v>121.78</v>
      </c>
      <c r="G26" s="16">
        <v>2</v>
      </c>
      <c r="H26" s="17" t="s">
        <v>13</v>
      </c>
      <c r="I26" s="18" t="s">
        <v>14</v>
      </c>
    </row>
    <row r="27" spans="1:9" ht="21.75" customHeight="1">
      <c r="A27" s="11">
        <v>24</v>
      </c>
      <c r="B27" s="12" t="str">
        <f>"吴淼"</f>
        <v>吴淼</v>
      </c>
      <c r="C27" s="13" t="s">
        <v>18</v>
      </c>
      <c r="D27" s="12" t="str">
        <f>"80502"</f>
        <v>80502</v>
      </c>
      <c r="E27" s="13" t="s">
        <v>12</v>
      </c>
      <c r="F27" s="14">
        <v>121.14</v>
      </c>
      <c r="G27" s="16">
        <v>3</v>
      </c>
      <c r="H27" s="17" t="s">
        <v>13</v>
      </c>
      <c r="I27" s="18" t="s">
        <v>14</v>
      </c>
    </row>
    <row r="28" spans="1:9" ht="21.75" customHeight="1">
      <c r="A28" s="11">
        <v>25</v>
      </c>
      <c r="B28" s="12" t="str">
        <f>"左娟"</f>
        <v>左娟</v>
      </c>
      <c r="C28" s="13" t="s">
        <v>18</v>
      </c>
      <c r="D28" s="12" t="str">
        <f>"80503"</f>
        <v>80503</v>
      </c>
      <c r="E28" s="13" t="s">
        <v>12</v>
      </c>
      <c r="F28" s="14">
        <v>111.64</v>
      </c>
      <c r="G28" s="16">
        <v>1</v>
      </c>
      <c r="H28" s="17" t="s">
        <v>13</v>
      </c>
      <c r="I28" s="18" t="s">
        <v>14</v>
      </c>
    </row>
    <row r="29" spans="1:9" ht="21.75" customHeight="1">
      <c r="A29" s="11">
        <v>26</v>
      </c>
      <c r="B29" s="12" t="str">
        <f>"陆乾满"</f>
        <v>陆乾满</v>
      </c>
      <c r="C29" s="13" t="s">
        <v>18</v>
      </c>
      <c r="D29" s="12" t="str">
        <f>"80503"</f>
        <v>80503</v>
      </c>
      <c r="E29" s="13" t="s">
        <v>12</v>
      </c>
      <c r="F29" s="14">
        <v>108.02</v>
      </c>
      <c r="G29" s="16">
        <v>2</v>
      </c>
      <c r="H29" s="17" t="s">
        <v>13</v>
      </c>
      <c r="I29" s="18" t="s">
        <v>14</v>
      </c>
    </row>
    <row r="30" spans="1:9" ht="21.75" customHeight="1">
      <c r="A30" s="11">
        <v>27</v>
      </c>
      <c r="B30" s="12" t="str">
        <f>"姜小青"</f>
        <v>姜小青</v>
      </c>
      <c r="C30" s="13" t="s">
        <v>18</v>
      </c>
      <c r="D30" s="12" t="str">
        <f>"80503"</f>
        <v>80503</v>
      </c>
      <c r="E30" s="13" t="s">
        <v>12</v>
      </c>
      <c r="F30" s="14">
        <v>107.23</v>
      </c>
      <c r="G30" s="16">
        <v>3</v>
      </c>
      <c r="H30" s="17" t="s">
        <v>13</v>
      </c>
      <c r="I30" s="18" t="s">
        <v>14</v>
      </c>
    </row>
    <row r="31" spans="1:9" ht="21.75" customHeight="1">
      <c r="A31" s="11">
        <v>28</v>
      </c>
      <c r="B31" s="12" t="str">
        <f>"潘辉洁"</f>
        <v>潘辉洁</v>
      </c>
      <c r="C31" s="13" t="s">
        <v>19</v>
      </c>
      <c r="D31" s="12" t="str">
        <f>"80601"</f>
        <v>80601</v>
      </c>
      <c r="E31" s="13" t="s">
        <v>12</v>
      </c>
      <c r="F31" s="14">
        <v>128.81</v>
      </c>
      <c r="G31" s="16">
        <v>1</v>
      </c>
      <c r="H31" s="17" t="s">
        <v>13</v>
      </c>
      <c r="I31" s="18" t="s">
        <v>14</v>
      </c>
    </row>
    <row r="32" spans="1:9" ht="21.75" customHeight="1">
      <c r="A32" s="11">
        <v>29</v>
      </c>
      <c r="B32" s="12" t="str">
        <f>"苏真艳"</f>
        <v>苏真艳</v>
      </c>
      <c r="C32" s="13" t="s">
        <v>19</v>
      </c>
      <c r="D32" s="12" t="str">
        <f>"80601"</f>
        <v>80601</v>
      </c>
      <c r="E32" s="13" t="s">
        <v>12</v>
      </c>
      <c r="F32" s="14">
        <v>128.78</v>
      </c>
      <c r="G32" s="16">
        <v>2</v>
      </c>
      <c r="H32" s="17" t="s">
        <v>13</v>
      </c>
      <c r="I32" s="18" t="s">
        <v>14</v>
      </c>
    </row>
    <row r="33" spans="1:9" ht="21.75" customHeight="1">
      <c r="A33" s="11">
        <v>30</v>
      </c>
      <c r="B33" s="12" t="str">
        <f>"卢燕"</f>
        <v>卢燕</v>
      </c>
      <c r="C33" s="13" t="s">
        <v>19</v>
      </c>
      <c r="D33" s="12" t="str">
        <f>"80601"</f>
        <v>80601</v>
      </c>
      <c r="E33" s="13" t="s">
        <v>12</v>
      </c>
      <c r="F33" s="14">
        <v>127.56</v>
      </c>
      <c r="G33" s="16">
        <v>3</v>
      </c>
      <c r="H33" s="17" t="s">
        <v>13</v>
      </c>
      <c r="I33" s="18" t="s">
        <v>14</v>
      </c>
    </row>
    <row r="34" spans="1:9" ht="21.75" customHeight="1">
      <c r="A34" s="11">
        <v>31</v>
      </c>
      <c r="B34" s="12" t="str">
        <f>"邹丽娟"</f>
        <v>邹丽娟</v>
      </c>
      <c r="C34" s="13" t="s">
        <v>20</v>
      </c>
      <c r="D34" s="12" t="str">
        <f aca="true" t="shared" si="1" ref="D34:D97">"80701"</f>
        <v>80701</v>
      </c>
      <c r="E34" s="13" t="s">
        <v>12</v>
      </c>
      <c r="F34" s="14">
        <v>129.36</v>
      </c>
      <c r="G34" s="16">
        <v>1</v>
      </c>
      <c r="H34" s="17" t="s">
        <v>13</v>
      </c>
      <c r="I34" s="18" t="s">
        <v>14</v>
      </c>
    </row>
    <row r="35" spans="1:9" ht="21.75" customHeight="1">
      <c r="A35" s="11">
        <v>32</v>
      </c>
      <c r="B35" s="12" t="str">
        <f>"王建会"</f>
        <v>王建会</v>
      </c>
      <c r="C35" s="13" t="s">
        <v>20</v>
      </c>
      <c r="D35" s="12" t="str">
        <f t="shared" si="1"/>
        <v>80701</v>
      </c>
      <c r="E35" s="13" t="s">
        <v>12</v>
      </c>
      <c r="F35" s="14">
        <v>128.3</v>
      </c>
      <c r="G35" s="16">
        <v>2</v>
      </c>
      <c r="H35" s="17" t="s">
        <v>13</v>
      </c>
      <c r="I35" s="18" t="s">
        <v>14</v>
      </c>
    </row>
    <row r="36" spans="1:9" ht="21.75" customHeight="1">
      <c r="A36" s="11">
        <v>33</v>
      </c>
      <c r="B36" s="12" t="str">
        <f>"马艳"</f>
        <v>马艳</v>
      </c>
      <c r="C36" s="13" t="s">
        <v>20</v>
      </c>
      <c r="D36" s="12" t="str">
        <f t="shared" si="1"/>
        <v>80701</v>
      </c>
      <c r="E36" s="13" t="s">
        <v>12</v>
      </c>
      <c r="F36" s="14">
        <v>126.44</v>
      </c>
      <c r="G36" s="16">
        <v>3</v>
      </c>
      <c r="H36" s="17" t="s">
        <v>13</v>
      </c>
      <c r="I36" s="18" t="s">
        <v>14</v>
      </c>
    </row>
    <row r="37" spans="1:9" ht="21.75" customHeight="1">
      <c r="A37" s="11">
        <v>34</v>
      </c>
      <c r="B37" s="12" t="s">
        <v>21</v>
      </c>
      <c r="C37" s="13" t="s">
        <v>20</v>
      </c>
      <c r="D37" s="12" t="str">
        <f t="shared" si="1"/>
        <v>80701</v>
      </c>
      <c r="E37" s="13" t="s">
        <v>12</v>
      </c>
      <c r="F37" s="14">
        <v>126.08</v>
      </c>
      <c r="G37" s="16">
        <v>4</v>
      </c>
      <c r="H37" s="17" t="s">
        <v>13</v>
      </c>
      <c r="I37" s="18" t="s">
        <v>14</v>
      </c>
    </row>
    <row r="38" spans="1:9" ht="21.75" customHeight="1">
      <c r="A38" s="11">
        <v>35</v>
      </c>
      <c r="B38" s="12" t="str">
        <f>"吴江粉"</f>
        <v>吴江粉</v>
      </c>
      <c r="C38" s="13" t="s">
        <v>20</v>
      </c>
      <c r="D38" s="12" t="str">
        <f t="shared" si="1"/>
        <v>80701</v>
      </c>
      <c r="E38" s="13" t="s">
        <v>12</v>
      </c>
      <c r="F38" s="14">
        <v>125.72</v>
      </c>
      <c r="G38" s="16">
        <v>5</v>
      </c>
      <c r="H38" s="17" t="s">
        <v>13</v>
      </c>
      <c r="I38" s="18" t="s">
        <v>14</v>
      </c>
    </row>
    <row r="39" spans="1:9" ht="21.75" customHeight="1">
      <c r="A39" s="11">
        <v>36</v>
      </c>
      <c r="B39" s="12" t="str">
        <f>"贺登毕"</f>
        <v>贺登毕</v>
      </c>
      <c r="C39" s="13" t="s">
        <v>20</v>
      </c>
      <c r="D39" s="12" t="str">
        <f t="shared" si="1"/>
        <v>80701</v>
      </c>
      <c r="E39" s="13" t="s">
        <v>12</v>
      </c>
      <c r="F39" s="14">
        <v>125.3</v>
      </c>
      <c r="G39" s="16">
        <v>6</v>
      </c>
      <c r="H39" s="17" t="s">
        <v>13</v>
      </c>
      <c r="I39" s="18" t="s">
        <v>14</v>
      </c>
    </row>
    <row r="40" spans="1:9" ht="21.75" customHeight="1">
      <c r="A40" s="11">
        <v>37</v>
      </c>
      <c r="B40" s="12" t="str">
        <f>"杨琴"</f>
        <v>杨琴</v>
      </c>
      <c r="C40" s="13" t="s">
        <v>20</v>
      </c>
      <c r="D40" s="12" t="str">
        <f aca="true" t="shared" si="2" ref="D40:D103">"80702"</f>
        <v>80702</v>
      </c>
      <c r="E40" s="13" t="s">
        <v>12</v>
      </c>
      <c r="F40" s="14">
        <v>126.64</v>
      </c>
      <c r="G40" s="16">
        <v>1</v>
      </c>
      <c r="H40" s="17" t="s">
        <v>13</v>
      </c>
      <c r="I40" s="18" t="s">
        <v>14</v>
      </c>
    </row>
    <row r="41" spans="1:9" ht="21.75" customHeight="1">
      <c r="A41" s="11">
        <v>38</v>
      </c>
      <c r="B41" s="12" t="str">
        <f>"李颖霞"</f>
        <v>李颖霞</v>
      </c>
      <c r="C41" s="13" t="s">
        <v>20</v>
      </c>
      <c r="D41" s="12" t="str">
        <f t="shared" si="2"/>
        <v>80702</v>
      </c>
      <c r="E41" s="13" t="s">
        <v>12</v>
      </c>
      <c r="F41" s="14">
        <v>126.3</v>
      </c>
      <c r="G41" s="16">
        <v>2</v>
      </c>
      <c r="H41" s="17" t="s">
        <v>13</v>
      </c>
      <c r="I41" s="18" t="s">
        <v>14</v>
      </c>
    </row>
    <row r="42" spans="1:9" ht="21.75" customHeight="1">
      <c r="A42" s="11">
        <v>39</v>
      </c>
      <c r="B42" s="12" t="str">
        <f>"穆光敏"</f>
        <v>穆光敏</v>
      </c>
      <c r="C42" s="13" t="s">
        <v>20</v>
      </c>
      <c r="D42" s="12" t="str">
        <f t="shared" si="2"/>
        <v>80702</v>
      </c>
      <c r="E42" s="13" t="s">
        <v>12</v>
      </c>
      <c r="F42" s="14">
        <v>126.25</v>
      </c>
      <c r="G42" s="16">
        <v>3</v>
      </c>
      <c r="H42" s="17" t="s">
        <v>13</v>
      </c>
      <c r="I42" s="18" t="s">
        <v>14</v>
      </c>
    </row>
    <row r="43" spans="1:9" ht="21.75" customHeight="1">
      <c r="A43" s="11">
        <v>40</v>
      </c>
      <c r="B43" s="12" t="str">
        <f>"瞿婷"</f>
        <v>瞿婷</v>
      </c>
      <c r="C43" s="13" t="s">
        <v>20</v>
      </c>
      <c r="D43" s="12" t="str">
        <f t="shared" si="2"/>
        <v>80702</v>
      </c>
      <c r="E43" s="13" t="s">
        <v>12</v>
      </c>
      <c r="F43" s="14">
        <v>126.08</v>
      </c>
      <c r="G43" s="16">
        <v>4</v>
      </c>
      <c r="H43" s="17" t="s">
        <v>13</v>
      </c>
      <c r="I43" s="18" t="s">
        <v>14</v>
      </c>
    </row>
    <row r="44" spans="1:9" ht="21.75" customHeight="1">
      <c r="A44" s="11">
        <v>41</v>
      </c>
      <c r="B44" s="12" t="str">
        <f>"朱昱睿"</f>
        <v>朱昱睿</v>
      </c>
      <c r="C44" s="13" t="s">
        <v>20</v>
      </c>
      <c r="D44" s="12" t="str">
        <f t="shared" si="2"/>
        <v>80702</v>
      </c>
      <c r="E44" s="13" t="s">
        <v>12</v>
      </c>
      <c r="F44" s="14">
        <v>125.64</v>
      </c>
      <c r="G44" s="16">
        <v>5</v>
      </c>
      <c r="H44" s="17" t="s">
        <v>13</v>
      </c>
      <c r="I44" s="18" t="s">
        <v>14</v>
      </c>
    </row>
    <row r="45" spans="1:9" ht="21.75" customHeight="1">
      <c r="A45" s="11">
        <v>42</v>
      </c>
      <c r="B45" s="12" t="str">
        <f>"赵春霞"</f>
        <v>赵春霞</v>
      </c>
      <c r="C45" s="13" t="s">
        <v>20</v>
      </c>
      <c r="D45" s="12" t="str">
        <f t="shared" si="2"/>
        <v>80702</v>
      </c>
      <c r="E45" s="13" t="s">
        <v>12</v>
      </c>
      <c r="F45" s="14">
        <v>125.64</v>
      </c>
      <c r="G45" s="16">
        <v>5</v>
      </c>
      <c r="H45" s="17" t="s">
        <v>13</v>
      </c>
      <c r="I45" s="18" t="s">
        <v>14</v>
      </c>
    </row>
    <row r="46" spans="1:9" ht="21.75" customHeight="1">
      <c r="A46" s="11">
        <v>43</v>
      </c>
      <c r="B46" s="12" t="str">
        <f>"刘淑瑜"</f>
        <v>刘淑瑜</v>
      </c>
      <c r="C46" s="13" t="s">
        <v>20</v>
      </c>
      <c r="D46" s="12" t="str">
        <f t="shared" si="2"/>
        <v>80702</v>
      </c>
      <c r="E46" s="13" t="s">
        <v>12</v>
      </c>
      <c r="F46" s="14">
        <v>125.58</v>
      </c>
      <c r="G46" s="16">
        <v>7</v>
      </c>
      <c r="H46" s="17" t="s">
        <v>13</v>
      </c>
      <c r="I46" s="18" t="s">
        <v>14</v>
      </c>
    </row>
    <row r="47" spans="1:9" ht="21.75" customHeight="1">
      <c r="A47" s="11">
        <v>44</v>
      </c>
      <c r="B47" s="12" t="str">
        <f>"田龙英"</f>
        <v>田龙英</v>
      </c>
      <c r="C47" s="13" t="s">
        <v>20</v>
      </c>
      <c r="D47" s="12" t="str">
        <f t="shared" si="2"/>
        <v>80702</v>
      </c>
      <c r="E47" s="13" t="s">
        <v>12</v>
      </c>
      <c r="F47" s="14">
        <v>125.58</v>
      </c>
      <c r="G47" s="16">
        <v>7</v>
      </c>
      <c r="H47" s="17" t="s">
        <v>13</v>
      </c>
      <c r="I47" s="18" t="s">
        <v>14</v>
      </c>
    </row>
    <row r="48" spans="1:9" ht="21.75" customHeight="1">
      <c r="A48" s="11">
        <v>45</v>
      </c>
      <c r="B48" s="12" t="str">
        <f>"谢春"</f>
        <v>谢春</v>
      </c>
      <c r="C48" s="13" t="s">
        <v>20</v>
      </c>
      <c r="D48" s="12" t="str">
        <f t="shared" si="2"/>
        <v>80702</v>
      </c>
      <c r="E48" s="13" t="s">
        <v>12</v>
      </c>
      <c r="F48" s="14">
        <v>125.5</v>
      </c>
      <c r="G48" s="16">
        <v>9</v>
      </c>
      <c r="H48" s="17" t="s">
        <v>13</v>
      </c>
      <c r="I48" s="18" t="s">
        <v>14</v>
      </c>
    </row>
    <row r="49" spans="1:9" ht="21.75" customHeight="1">
      <c r="A49" s="11">
        <v>46</v>
      </c>
      <c r="B49" s="12" t="str">
        <f>"江洁"</f>
        <v>江洁</v>
      </c>
      <c r="C49" s="13" t="s">
        <v>20</v>
      </c>
      <c r="D49" s="12" t="str">
        <f aca="true" t="shared" si="3" ref="D49:D112">"80703"</f>
        <v>80703</v>
      </c>
      <c r="E49" s="13" t="s">
        <v>12</v>
      </c>
      <c r="F49" s="14">
        <v>121.83</v>
      </c>
      <c r="G49" s="16">
        <v>1</v>
      </c>
      <c r="H49" s="17" t="s">
        <v>13</v>
      </c>
      <c r="I49" s="18" t="s">
        <v>14</v>
      </c>
    </row>
    <row r="50" spans="1:9" ht="21.75" customHeight="1">
      <c r="A50" s="11">
        <v>47</v>
      </c>
      <c r="B50" s="12" t="str">
        <f>"张建庭"</f>
        <v>张建庭</v>
      </c>
      <c r="C50" s="13" t="s">
        <v>20</v>
      </c>
      <c r="D50" s="12" t="str">
        <f t="shared" si="3"/>
        <v>80703</v>
      </c>
      <c r="E50" s="13" t="s">
        <v>12</v>
      </c>
      <c r="F50" s="14">
        <v>121.5</v>
      </c>
      <c r="G50" s="16">
        <v>2</v>
      </c>
      <c r="H50" s="17" t="s">
        <v>13</v>
      </c>
      <c r="I50" s="18" t="s">
        <v>14</v>
      </c>
    </row>
    <row r="51" spans="1:9" ht="21.75" customHeight="1">
      <c r="A51" s="11">
        <v>48</v>
      </c>
      <c r="B51" s="12" t="str">
        <f>"唐明恒"</f>
        <v>唐明恒</v>
      </c>
      <c r="C51" s="13" t="s">
        <v>20</v>
      </c>
      <c r="D51" s="12" t="str">
        <f t="shared" si="3"/>
        <v>80703</v>
      </c>
      <c r="E51" s="13" t="s">
        <v>12</v>
      </c>
      <c r="F51" s="14">
        <v>121.5</v>
      </c>
      <c r="G51" s="16">
        <v>2</v>
      </c>
      <c r="H51" s="17" t="s">
        <v>13</v>
      </c>
      <c r="I51" s="18" t="s">
        <v>14</v>
      </c>
    </row>
    <row r="52" spans="1:9" ht="21.75" customHeight="1">
      <c r="A52" s="11">
        <v>49</v>
      </c>
      <c r="B52" s="12" t="str">
        <f>"杨反红"</f>
        <v>杨反红</v>
      </c>
      <c r="C52" s="13" t="s">
        <v>20</v>
      </c>
      <c r="D52" s="12" t="str">
        <f t="shared" si="3"/>
        <v>80703</v>
      </c>
      <c r="E52" s="13" t="s">
        <v>12</v>
      </c>
      <c r="F52" s="14">
        <v>121.33</v>
      </c>
      <c r="G52" s="16">
        <v>4</v>
      </c>
      <c r="H52" s="17" t="s">
        <v>13</v>
      </c>
      <c r="I52" s="18" t="s">
        <v>14</v>
      </c>
    </row>
    <row r="53" spans="1:9" ht="21.75" customHeight="1">
      <c r="A53" s="11">
        <v>50</v>
      </c>
      <c r="B53" s="12" t="str">
        <f>"马亚"</f>
        <v>马亚</v>
      </c>
      <c r="C53" s="13" t="s">
        <v>20</v>
      </c>
      <c r="D53" s="12" t="str">
        <f t="shared" si="3"/>
        <v>80703</v>
      </c>
      <c r="E53" s="13" t="s">
        <v>12</v>
      </c>
      <c r="F53" s="14">
        <v>120.39</v>
      </c>
      <c r="G53" s="16">
        <v>5</v>
      </c>
      <c r="H53" s="17" t="s">
        <v>13</v>
      </c>
      <c r="I53" s="18" t="s">
        <v>14</v>
      </c>
    </row>
    <row r="54" spans="1:9" ht="21.75" customHeight="1">
      <c r="A54" s="11">
        <v>51</v>
      </c>
      <c r="B54" s="12" t="str">
        <f>"孔韵"</f>
        <v>孔韵</v>
      </c>
      <c r="C54" s="13" t="s">
        <v>20</v>
      </c>
      <c r="D54" s="12" t="str">
        <f t="shared" si="3"/>
        <v>80703</v>
      </c>
      <c r="E54" s="13" t="s">
        <v>12</v>
      </c>
      <c r="F54" s="14">
        <v>119.97</v>
      </c>
      <c r="G54" s="16">
        <v>6</v>
      </c>
      <c r="H54" s="17" t="s">
        <v>13</v>
      </c>
      <c r="I54" s="18" t="s">
        <v>14</v>
      </c>
    </row>
    <row r="55" spans="1:9" ht="21.75" customHeight="1">
      <c r="A55" s="11">
        <v>52</v>
      </c>
      <c r="B55" s="12" t="str">
        <f>"王尤秀"</f>
        <v>王尤秀</v>
      </c>
      <c r="C55" s="13" t="s">
        <v>20</v>
      </c>
      <c r="D55" s="12" t="str">
        <f>"80704"</f>
        <v>80704</v>
      </c>
      <c r="E55" s="13" t="s">
        <v>12</v>
      </c>
      <c r="F55" s="14">
        <v>127.8</v>
      </c>
      <c r="G55" s="16">
        <v>1</v>
      </c>
      <c r="H55" s="17" t="s">
        <v>13</v>
      </c>
      <c r="I55" s="18" t="s">
        <v>14</v>
      </c>
    </row>
    <row r="56" spans="1:9" ht="21.75" customHeight="1">
      <c r="A56" s="11">
        <v>53</v>
      </c>
      <c r="B56" s="12" t="str">
        <f>"陈拼"</f>
        <v>陈拼</v>
      </c>
      <c r="C56" s="13" t="s">
        <v>20</v>
      </c>
      <c r="D56" s="12" t="str">
        <f>"80704"</f>
        <v>80704</v>
      </c>
      <c r="E56" s="13" t="s">
        <v>12</v>
      </c>
      <c r="F56" s="14">
        <v>126.53</v>
      </c>
      <c r="G56" s="16">
        <v>2</v>
      </c>
      <c r="H56" s="17" t="s">
        <v>13</v>
      </c>
      <c r="I56" s="18" t="s">
        <v>14</v>
      </c>
    </row>
    <row r="57" spans="1:9" ht="21.75" customHeight="1">
      <c r="A57" s="11">
        <v>54</v>
      </c>
      <c r="B57" s="12" t="str">
        <f>"朱念"</f>
        <v>朱念</v>
      </c>
      <c r="C57" s="13" t="s">
        <v>20</v>
      </c>
      <c r="D57" s="12" t="str">
        <f>"80704"</f>
        <v>80704</v>
      </c>
      <c r="E57" s="13" t="s">
        <v>12</v>
      </c>
      <c r="F57" s="14">
        <v>125.78</v>
      </c>
      <c r="G57" s="16">
        <v>3</v>
      </c>
      <c r="H57" s="17" t="s">
        <v>13</v>
      </c>
      <c r="I57" s="18" t="s">
        <v>14</v>
      </c>
    </row>
    <row r="58" spans="1:9" ht="21.75" customHeight="1">
      <c r="A58" s="11">
        <v>55</v>
      </c>
      <c r="B58" s="12" t="str">
        <f>"汤鑫"</f>
        <v>汤鑫</v>
      </c>
      <c r="C58" s="13" t="s">
        <v>22</v>
      </c>
      <c r="D58" s="12" t="str">
        <f>"80801"</f>
        <v>80801</v>
      </c>
      <c r="E58" s="13" t="s">
        <v>12</v>
      </c>
      <c r="F58" s="14">
        <v>115.45</v>
      </c>
      <c r="G58" s="16">
        <v>1</v>
      </c>
      <c r="H58" s="17" t="s">
        <v>13</v>
      </c>
      <c r="I58" s="18" t="s">
        <v>14</v>
      </c>
    </row>
    <row r="59" spans="1:9" ht="21.75" customHeight="1">
      <c r="A59" s="11">
        <v>56</v>
      </c>
      <c r="B59" s="12" t="str">
        <f>"朱珠"</f>
        <v>朱珠</v>
      </c>
      <c r="C59" s="13" t="s">
        <v>22</v>
      </c>
      <c r="D59" s="12" t="str">
        <f>"80801"</f>
        <v>80801</v>
      </c>
      <c r="E59" s="13" t="s">
        <v>12</v>
      </c>
      <c r="F59" s="14">
        <v>112.11</v>
      </c>
      <c r="G59" s="16">
        <v>2</v>
      </c>
      <c r="H59" s="17" t="s">
        <v>13</v>
      </c>
      <c r="I59" s="18" t="s">
        <v>14</v>
      </c>
    </row>
    <row r="60" spans="1:9" ht="21.75" customHeight="1">
      <c r="A60" s="11">
        <v>57</v>
      </c>
      <c r="B60" s="12" t="str">
        <f>"张兵"</f>
        <v>张兵</v>
      </c>
      <c r="C60" s="13" t="s">
        <v>22</v>
      </c>
      <c r="D60" s="12" t="str">
        <f>"80801"</f>
        <v>80801</v>
      </c>
      <c r="E60" s="13" t="s">
        <v>12</v>
      </c>
      <c r="F60" s="14">
        <v>111.35</v>
      </c>
      <c r="G60" s="16">
        <v>3</v>
      </c>
      <c r="H60" s="17" t="s">
        <v>13</v>
      </c>
      <c r="I60" s="18" t="s">
        <v>14</v>
      </c>
    </row>
    <row r="61" spans="1:9" ht="21.75" customHeight="1">
      <c r="A61" s="11">
        <v>58</v>
      </c>
      <c r="B61" s="12" t="str">
        <f>"张萍"</f>
        <v>张萍</v>
      </c>
      <c r="C61" s="13" t="s">
        <v>22</v>
      </c>
      <c r="D61" s="12" t="str">
        <f aca="true" t="shared" si="4" ref="D61:D124">"80802"</f>
        <v>80802</v>
      </c>
      <c r="E61" s="13" t="s">
        <v>12</v>
      </c>
      <c r="F61" s="14">
        <v>121.8</v>
      </c>
      <c r="G61" s="16">
        <v>1</v>
      </c>
      <c r="H61" s="17" t="s">
        <v>13</v>
      </c>
      <c r="I61" s="18" t="s">
        <v>14</v>
      </c>
    </row>
    <row r="62" spans="1:9" ht="21.75" customHeight="1">
      <c r="A62" s="11">
        <v>59</v>
      </c>
      <c r="B62" s="12" t="str">
        <f>"邓传艳"</f>
        <v>邓传艳</v>
      </c>
      <c r="C62" s="13" t="s">
        <v>22</v>
      </c>
      <c r="D62" s="12" t="str">
        <f t="shared" si="4"/>
        <v>80802</v>
      </c>
      <c r="E62" s="13" t="s">
        <v>12</v>
      </c>
      <c r="F62" s="14">
        <v>121.36</v>
      </c>
      <c r="G62" s="16">
        <v>2</v>
      </c>
      <c r="H62" s="17" t="s">
        <v>13</v>
      </c>
      <c r="I62" s="18" t="s">
        <v>14</v>
      </c>
    </row>
    <row r="63" spans="1:9" ht="21.75" customHeight="1">
      <c r="A63" s="11">
        <v>60</v>
      </c>
      <c r="B63" s="12" t="str">
        <f>"马乾锟"</f>
        <v>马乾锟</v>
      </c>
      <c r="C63" s="13" t="s">
        <v>22</v>
      </c>
      <c r="D63" s="12" t="str">
        <f t="shared" si="4"/>
        <v>80802</v>
      </c>
      <c r="E63" s="13" t="s">
        <v>12</v>
      </c>
      <c r="F63" s="14">
        <v>121.08</v>
      </c>
      <c r="G63" s="16">
        <v>3</v>
      </c>
      <c r="H63" s="17" t="s">
        <v>13</v>
      </c>
      <c r="I63" s="18" t="s">
        <v>14</v>
      </c>
    </row>
    <row r="64" spans="1:9" ht="21.75" customHeight="1">
      <c r="A64" s="11">
        <v>61</v>
      </c>
      <c r="B64" s="12" t="str">
        <f>"陶梦循"</f>
        <v>陶梦循</v>
      </c>
      <c r="C64" s="13" t="s">
        <v>22</v>
      </c>
      <c r="D64" s="12" t="str">
        <f t="shared" si="4"/>
        <v>80802</v>
      </c>
      <c r="E64" s="13" t="s">
        <v>12</v>
      </c>
      <c r="F64" s="14">
        <v>120.14</v>
      </c>
      <c r="G64" s="16">
        <v>4</v>
      </c>
      <c r="H64" s="17" t="s">
        <v>13</v>
      </c>
      <c r="I64" s="18" t="s">
        <v>14</v>
      </c>
    </row>
    <row r="65" spans="1:9" ht="21.75" customHeight="1">
      <c r="A65" s="11">
        <v>62</v>
      </c>
      <c r="B65" s="12" t="str">
        <f>"陶美玲"</f>
        <v>陶美玲</v>
      </c>
      <c r="C65" s="13" t="s">
        <v>22</v>
      </c>
      <c r="D65" s="12" t="str">
        <f t="shared" si="4"/>
        <v>80802</v>
      </c>
      <c r="E65" s="13" t="s">
        <v>12</v>
      </c>
      <c r="F65" s="14">
        <v>119.75</v>
      </c>
      <c r="G65" s="16">
        <v>5</v>
      </c>
      <c r="H65" s="17" t="s">
        <v>13</v>
      </c>
      <c r="I65" s="18" t="s">
        <v>14</v>
      </c>
    </row>
    <row r="66" spans="1:9" ht="21.75" customHeight="1">
      <c r="A66" s="11">
        <v>63</v>
      </c>
      <c r="B66" s="12" t="str">
        <f>"周美"</f>
        <v>周美</v>
      </c>
      <c r="C66" s="13" t="s">
        <v>22</v>
      </c>
      <c r="D66" s="12" t="str">
        <f t="shared" si="4"/>
        <v>80802</v>
      </c>
      <c r="E66" s="13" t="s">
        <v>12</v>
      </c>
      <c r="F66" s="14">
        <v>118.11</v>
      </c>
      <c r="G66" s="16">
        <v>6</v>
      </c>
      <c r="H66" s="17" t="s">
        <v>13</v>
      </c>
      <c r="I66" s="18" t="s">
        <v>14</v>
      </c>
    </row>
    <row r="67" spans="1:9" ht="21.75" customHeight="1">
      <c r="A67" s="11">
        <v>64</v>
      </c>
      <c r="B67" s="12" t="str">
        <f>"杨桃会"</f>
        <v>杨桃会</v>
      </c>
      <c r="C67" s="13" t="s">
        <v>23</v>
      </c>
      <c r="D67" s="12" t="str">
        <f>"80901"</f>
        <v>80901</v>
      </c>
      <c r="E67" s="13" t="s">
        <v>12</v>
      </c>
      <c r="F67" s="14">
        <v>120.79</v>
      </c>
      <c r="G67" s="16">
        <v>1</v>
      </c>
      <c r="H67" s="17" t="s">
        <v>13</v>
      </c>
      <c r="I67" s="18" t="s">
        <v>14</v>
      </c>
    </row>
    <row r="68" spans="1:9" ht="21.75" customHeight="1">
      <c r="A68" s="11">
        <v>65</v>
      </c>
      <c r="B68" s="12" t="str">
        <f>"周秋玲"</f>
        <v>周秋玲</v>
      </c>
      <c r="C68" s="13" t="s">
        <v>23</v>
      </c>
      <c r="D68" s="12" t="str">
        <f>"80901"</f>
        <v>80901</v>
      </c>
      <c r="E68" s="13" t="s">
        <v>12</v>
      </c>
      <c r="F68" s="14">
        <v>119.96</v>
      </c>
      <c r="G68" s="16">
        <v>2</v>
      </c>
      <c r="H68" s="17" t="s">
        <v>13</v>
      </c>
      <c r="I68" s="18" t="s">
        <v>14</v>
      </c>
    </row>
    <row r="69" spans="1:9" ht="21.75" customHeight="1">
      <c r="A69" s="11">
        <v>66</v>
      </c>
      <c r="B69" s="12" t="str">
        <f>"蒋安定"</f>
        <v>蒋安定</v>
      </c>
      <c r="C69" s="13" t="s">
        <v>23</v>
      </c>
      <c r="D69" s="12" t="str">
        <f>"80901"</f>
        <v>80901</v>
      </c>
      <c r="E69" s="13" t="s">
        <v>12</v>
      </c>
      <c r="F69" s="14">
        <v>113.84</v>
      </c>
      <c r="G69" s="16">
        <v>3</v>
      </c>
      <c r="H69" s="17" t="s">
        <v>13</v>
      </c>
      <c r="I69" s="18" t="s">
        <v>14</v>
      </c>
    </row>
    <row r="70" spans="1:9" ht="21.75" customHeight="1">
      <c r="A70" s="11">
        <v>67</v>
      </c>
      <c r="B70" s="12" t="str">
        <f>"马蕊"</f>
        <v>马蕊</v>
      </c>
      <c r="C70" s="13" t="s">
        <v>23</v>
      </c>
      <c r="D70" s="12" t="str">
        <f>"80902"</f>
        <v>80902</v>
      </c>
      <c r="E70" s="13" t="s">
        <v>12</v>
      </c>
      <c r="F70" s="14">
        <v>125.11</v>
      </c>
      <c r="G70" s="16">
        <v>1</v>
      </c>
      <c r="H70" s="17" t="s">
        <v>13</v>
      </c>
      <c r="I70" s="18" t="s">
        <v>14</v>
      </c>
    </row>
    <row r="71" spans="1:9" ht="21.75" customHeight="1">
      <c r="A71" s="11">
        <v>68</v>
      </c>
      <c r="B71" s="12" t="str">
        <f>"罗丽颖"</f>
        <v>罗丽颖</v>
      </c>
      <c r="C71" s="13" t="s">
        <v>23</v>
      </c>
      <c r="D71" s="12" t="str">
        <f>"80902"</f>
        <v>80902</v>
      </c>
      <c r="E71" s="13" t="s">
        <v>12</v>
      </c>
      <c r="F71" s="14">
        <v>122.39</v>
      </c>
      <c r="G71" s="16">
        <v>2</v>
      </c>
      <c r="H71" s="17" t="s">
        <v>13</v>
      </c>
      <c r="I71" s="18" t="s">
        <v>14</v>
      </c>
    </row>
    <row r="72" spans="1:9" ht="21.75" customHeight="1">
      <c r="A72" s="11">
        <v>69</v>
      </c>
      <c r="B72" s="12" t="str">
        <f>"彭倩"</f>
        <v>彭倩</v>
      </c>
      <c r="C72" s="13" t="s">
        <v>23</v>
      </c>
      <c r="D72" s="12" t="str">
        <f>"80902"</f>
        <v>80902</v>
      </c>
      <c r="E72" s="13" t="s">
        <v>12</v>
      </c>
      <c r="F72" s="14">
        <v>122.14</v>
      </c>
      <c r="G72" s="16">
        <v>3</v>
      </c>
      <c r="H72" s="17" t="s">
        <v>13</v>
      </c>
      <c r="I72" s="18" t="s">
        <v>14</v>
      </c>
    </row>
    <row r="73" spans="1:9" ht="21.75" customHeight="1">
      <c r="A73" s="11">
        <v>70</v>
      </c>
      <c r="B73" s="12" t="str">
        <f>"周丽"</f>
        <v>周丽</v>
      </c>
      <c r="C73" s="13" t="s">
        <v>24</v>
      </c>
      <c r="D73" s="12" t="str">
        <f>"81001"</f>
        <v>81001</v>
      </c>
      <c r="E73" s="13" t="s">
        <v>25</v>
      </c>
      <c r="F73" s="14">
        <v>118.14</v>
      </c>
      <c r="G73" s="16">
        <v>1</v>
      </c>
      <c r="H73" s="17" t="s">
        <v>13</v>
      </c>
      <c r="I73" s="18" t="s">
        <v>14</v>
      </c>
    </row>
    <row r="74" spans="1:9" ht="21.75" customHeight="1">
      <c r="A74" s="11">
        <v>71</v>
      </c>
      <c r="B74" s="12" t="str">
        <f>"辛雪"</f>
        <v>辛雪</v>
      </c>
      <c r="C74" s="13" t="s">
        <v>24</v>
      </c>
      <c r="D74" s="12" t="str">
        <f>"81001"</f>
        <v>81001</v>
      </c>
      <c r="E74" s="13" t="s">
        <v>25</v>
      </c>
      <c r="F74" s="14">
        <v>116.8</v>
      </c>
      <c r="G74" s="16">
        <v>2</v>
      </c>
      <c r="H74" s="17" t="s">
        <v>13</v>
      </c>
      <c r="I74" s="18" t="s">
        <v>14</v>
      </c>
    </row>
    <row r="75" spans="1:9" ht="21.75" customHeight="1">
      <c r="A75" s="11">
        <v>72</v>
      </c>
      <c r="B75" s="12" t="str">
        <f>"张丽云"</f>
        <v>张丽云</v>
      </c>
      <c r="C75" s="13" t="s">
        <v>24</v>
      </c>
      <c r="D75" s="12" t="str">
        <f>"81001"</f>
        <v>81001</v>
      </c>
      <c r="E75" s="13" t="s">
        <v>25</v>
      </c>
      <c r="F75" s="14">
        <v>115.19</v>
      </c>
      <c r="G75" s="16">
        <v>3</v>
      </c>
      <c r="H75" s="17" t="s">
        <v>13</v>
      </c>
      <c r="I75" s="18" t="s">
        <v>14</v>
      </c>
    </row>
    <row r="76" spans="1:9" ht="21.75" customHeight="1">
      <c r="A76" s="11">
        <v>73</v>
      </c>
      <c r="B76" s="12" t="str">
        <f>"李洁"</f>
        <v>李洁</v>
      </c>
      <c r="C76" s="13" t="s">
        <v>26</v>
      </c>
      <c r="D76" s="12" t="str">
        <f>"81101"</f>
        <v>81101</v>
      </c>
      <c r="E76" s="13" t="s">
        <v>12</v>
      </c>
      <c r="F76" s="14">
        <v>112.14</v>
      </c>
      <c r="G76" s="16">
        <v>1</v>
      </c>
      <c r="H76" s="17" t="s">
        <v>13</v>
      </c>
      <c r="I76" s="18" t="s">
        <v>14</v>
      </c>
    </row>
    <row r="77" spans="1:9" ht="21.75" customHeight="1">
      <c r="A77" s="11">
        <v>74</v>
      </c>
      <c r="B77" s="12" t="str">
        <f>"王月"</f>
        <v>王月</v>
      </c>
      <c r="C77" s="13" t="s">
        <v>26</v>
      </c>
      <c r="D77" s="12" t="str">
        <f>"81101"</f>
        <v>81101</v>
      </c>
      <c r="E77" s="13" t="s">
        <v>12</v>
      </c>
      <c r="F77" s="14">
        <v>111.97</v>
      </c>
      <c r="G77" s="16">
        <v>2</v>
      </c>
      <c r="H77" s="17" t="s">
        <v>13</v>
      </c>
      <c r="I77" s="18" t="s">
        <v>14</v>
      </c>
    </row>
    <row r="78" spans="1:9" ht="21.75" customHeight="1">
      <c r="A78" s="11">
        <v>75</v>
      </c>
      <c r="B78" s="12" t="str">
        <f>"王光燕"</f>
        <v>王光燕</v>
      </c>
      <c r="C78" s="13" t="s">
        <v>26</v>
      </c>
      <c r="D78" s="12" t="str">
        <f>"81101"</f>
        <v>81101</v>
      </c>
      <c r="E78" s="13" t="s">
        <v>12</v>
      </c>
      <c r="F78" s="14">
        <v>110.37</v>
      </c>
      <c r="G78" s="16">
        <v>3</v>
      </c>
      <c r="H78" s="17" t="s">
        <v>13</v>
      </c>
      <c r="I78" s="18" t="s">
        <v>14</v>
      </c>
    </row>
    <row r="79" spans="1:9" ht="21.75" customHeight="1">
      <c r="A79" s="11">
        <v>76</v>
      </c>
      <c r="B79" s="12" t="str">
        <f>"万友奎"</f>
        <v>万友奎</v>
      </c>
      <c r="C79" s="13" t="s">
        <v>27</v>
      </c>
      <c r="D79" s="12" t="str">
        <f>"81201"</f>
        <v>81201</v>
      </c>
      <c r="E79" s="13" t="s">
        <v>25</v>
      </c>
      <c r="F79" s="14">
        <v>111.72</v>
      </c>
      <c r="G79" s="16">
        <v>1</v>
      </c>
      <c r="H79" s="17" t="s">
        <v>13</v>
      </c>
      <c r="I79" s="18" t="s">
        <v>14</v>
      </c>
    </row>
    <row r="80" spans="1:9" ht="21.75" customHeight="1">
      <c r="A80" s="11">
        <v>77</v>
      </c>
      <c r="B80" s="12" t="str">
        <f>"马永晓"</f>
        <v>马永晓</v>
      </c>
      <c r="C80" s="13" t="s">
        <v>27</v>
      </c>
      <c r="D80" s="12" t="str">
        <f>"81201"</f>
        <v>81201</v>
      </c>
      <c r="E80" s="13" t="s">
        <v>25</v>
      </c>
      <c r="F80" s="14">
        <v>111.54</v>
      </c>
      <c r="G80" s="16">
        <v>2</v>
      </c>
      <c r="H80" s="17" t="s">
        <v>13</v>
      </c>
      <c r="I80" s="18" t="s">
        <v>14</v>
      </c>
    </row>
    <row r="81" spans="1:9" ht="21.75" customHeight="1">
      <c r="A81" s="11">
        <v>78</v>
      </c>
      <c r="B81" s="12" t="str">
        <f>"刘坤"</f>
        <v>刘坤</v>
      </c>
      <c r="C81" s="13" t="s">
        <v>27</v>
      </c>
      <c r="D81" s="12" t="str">
        <f>"81201"</f>
        <v>81201</v>
      </c>
      <c r="E81" s="13" t="s">
        <v>25</v>
      </c>
      <c r="F81" s="14">
        <v>110.08</v>
      </c>
      <c r="G81" s="16">
        <v>3</v>
      </c>
      <c r="H81" s="17" t="s">
        <v>13</v>
      </c>
      <c r="I81" s="18" t="s">
        <v>14</v>
      </c>
    </row>
    <row r="82" spans="1:9" ht="21.75" customHeight="1">
      <c r="A82" s="11">
        <v>79</v>
      </c>
      <c r="B82" s="12" t="str">
        <f>"李东毅"</f>
        <v>李东毅</v>
      </c>
      <c r="C82" s="13" t="s">
        <v>28</v>
      </c>
      <c r="D82" s="12" t="str">
        <f>"81301"</f>
        <v>81301</v>
      </c>
      <c r="E82" s="13" t="s">
        <v>12</v>
      </c>
      <c r="F82" s="14">
        <v>117.92</v>
      </c>
      <c r="G82" s="16">
        <v>1</v>
      </c>
      <c r="H82" s="17" t="s">
        <v>13</v>
      </c>
      <c r="I82" s="18" t="s">
        <v>14</v>
      </c>
    </row>
    <row r="83" spans="1:9" ht="21.75" customHeight="1">
      <c r="A83" s="11">
        <v>80</v>
      </c>
      <c r="B83" s="12" t="str">
        <f>"赵庆询"</f>
        <v>赵庆询</v>
      </c>
      <c r="C83" s="13" t="s">
        <v>28</v>
      </c>
      <c r="D83" s="12" t="str">
        <f>"81301"</f>
        <v>81301</v>
      </c>
      <c r="E83" s="13" t="s">
        <v>12</v>
      </c>
      <c r="F83" s="14">
        <v>112.79</v>
      </c>
      <c r="G83" s="16">
        <v>2</v>
      </c>
      <c r="H83" s="17" t="s">
        <v>13</v>
      </c>
      <c r="I83" s="18" t="s">
        <v>14</v>
      </c>
    </row>
    <row r="84" spans="1:9" ht="21.75" customHeight="1">
      <c r="A84" s="11">
        <v>81</v>
      </c>
      <c r="B84" s="12" t="str">
        <f>"施绍红"</f>
        <v>施绍红</v>
      </c>
      <c r="C84" s="13" t="s">
        <v>28</v>
      </c>
      <c r="D84" s="12" t="str">
        <f>"81301"</f>
        <v>81301</v>
      </c>
      <c r="E84" s="13" t="s">
        <v>12</v>
      </c>
      <c r="F84" s="14">
        <v>112.78</v>
      </c>
      <c r="G84" s="16">
        <v>3</v>
      </c>
      <c r="H84" s="17" t="s">
        <v>13</v>
      </c>
      <c r="I84" s="18" t="s">
        <v>14</v>
      </c>
    </row>
    <row r="85" spans="1:9" ht="21.75" customHeight="1">
      <c r="A85" s="11">
        <v>82</v>
      </c>
      <c r="B85" s="12" t="str">
        <f>"冉琳"</f>
        <v>冉琳</v>
      </c>
      <c r="C85" s="13" t="s">
        <v>29</v>
      </c>
      <c r="D85" s="12" t="str">
        <f>"81401"</f>
        <v>81401</v>
      </c>
      <c r="E85" s="13" t="s">
        <v>12</v>
      </c>
      <c r="F85" s="14">
        <v>114.66</v>
      </c>
      <c r="G85" s="16">
        <v>1</v>
      </c>
      <c r="H85" s="17" t="s">
        <v>13</v>
      </c>
      <c r="I85" s="18" t="s">
        <v>14</v>
      </c>
    </row>
    <row r="86" spans="1:9" ht="21.75" customHeight="1">
      <c r="A86" s="11">
        <v>83</v>
      </c>
      <c r="B86" s="12" t="str">
        <f>"朱颜"</f>
        <v>朱颜</v>
      </c>
      <c r="C86" s="13" t="s">
        <v>29</v>
      </c>
      <c r="D86" s="12" t="str">
        <f>"81401"</f>
        <v>81401</v>
      </c>
      <c r="E86" s="13" t="s">
        <v>12</v>
      </c>
      <c r="F86" s="14">
        <v>113.6</v>
      </c>
      <c r="G86" s="16">
        <v>2</v>
      </c>
      <c r="H86" s="17" t="s">
        <v>13</v>
      </c>
      <c r="I86" s="18" t="s">
        <v>14</v>
      </c>
    </row>
    <row r="87" spans="1:9" ht="21.75" customHeight="1">
      <c r="A87" s="11">
        <v>84</v>
      </c>
      <c r="B87" s="12" t="str">
        <f>"胡浩"</f>
        <v>胡浩</v>
      </c>
      <c r="C87" s="13" t="s">
        <v>29</v>
      </c>
      <c r="D87" s="12" t="str">
        <f>"81401"</f>
        <v>81401</v>
      </c>
      <c r="E87" s="13" t="s">
        <v>12</v>
      </c>
      <c r="F87" s="14">
        <v>113.06</v>
      </c>
      <c r="G87" s="16">
        <v>3</v>
      </c>
      <c r="H87" s="17" t="s">
        <v>13</v>
      </c>
      <c r="I87" s="18" t="s">
        <v>14</v>
      </c>
    </row>
    <row r="88" spans="1:9" ht="21.75" customHeight="1">
      <c r="A88" s="11">
        <v>85</v>
      </c>
      <c r="B88" s="12" t="str">
        <f>"鄢克寒"</f>
        <v>鄢克寒</v>
      </c>
      <c r="C88" s="13" t="s">
        <v>30</v>
      </c>
      <c r="D88" s="12" t="str">
        <f>"81501"</f>
        <v>81501</v>
      </c>
      <c r="E88" s="13" t="s">
        <v>12</v>
      </c>
      <c r="F88" s="14">
        <v>107.01</v>
      </c>
      <c r="G88" s="16">
        <v>1</v>
      </c>
      <c r="H88" s="17" t="s">
        <v>13</v>
      </c>
      <c r="I88" s="18" t="s">
        <v>14</v>
      </c>
    </row>
    <row r="89" spans="1:9" ht="21.75" customHeight="1">
      <c r="A89" s="11">
        <v>86</v>
      </c>
      <c r="B89" s="12" t="str">
        <f>"唐澳"</f>
        <v>唐澳</v>
      </c>
      <c r="C89" s="13" t="s">
        <v>30</v>
      </c>
      <c r="D89" s="12" t="str">
        <f>"81501"</f>
        <v>81501</v>
      </c>
      <c r="E89" s="13" t="s">
        <v>12</v>
      </c>
      <c r="F89" s="14">
        <v>106.64</v>
      </c>
      <c r="G89" s="16">
        <v>2</v>
      </c>
      <c r="H89" s="17" t="s">
        <v>13</v>
      </c>
      <c r="I89" s="18" t="s">
        <v>14</v>
      </c>
    </row>
    <row r="90" spans="1:9" ht="21.75" customHeight="1">
      <c r="A90" s="11">
        <v>87</v>
      </c>
      <c r="B90" s="12" t="str">
        <f>"杨向为"</f>
        <v>杨向为</v>
      </c>
      <c r="C90" s="13" t="s">
        <v>30</v>
      </c>
      <c r="D90" s="12" t="str">
        <f>"81501"</f>
        <v>81501</v>
      </c>
      <c r="E90" s="13" t="s">
        <v>12</v>
      </c>
      <c r="F90" s="14">
        <v>106.06</v>
      </c>
      <c r="G90" s="16">
        <v>3</v>
      </c>
      <c r="H90" s="17" t="s">
        <v>13</v>
      </c>
      <c r="I90" s="18" t="s">
        <v>14</v>
      </c>
    </row>
    <row r="91" spans="1:9" ht="21.75" customHeight="1">
      <c r="A91" s="11">
        <v>88</v>
      </c>
      <c r="B91" s="12" t="str">
        <f>"杨秀美"</f>
        <v>杨秀美</v>
      </c>
      <c r="C91" s="13" t="s">
        <v>31</v>
      </c>
      <c r="D91" s="12" t="str">
        <f>"81601"</f>
        <v>81601</v>
      </c>
      <c r="E91" s="13" t="s">
        <v>12</v>
      </c>
      <c r="F91" s="14">
        <v>111.8</v>
      </c>
      <c r="G91" s="16">
        <v>1</v>
      </c>
      <c r="H91" s="17" t="s">
        <v>13</v>
      </c>
      <c r="I91" s="18" t="s">
        <v>14</v>
      </c>
    </row>
    <row r="92" spans="1:9" ht="21.75" customHeight="1">
      <c r="A92" s="11">
        <v>89</v>
      </c>
      <c r="B92" s="12" t="str">
        <f>"胡邦正"</f>
        <v>胡邦正</v>
      </c>
      <c r="C92" s="13" t="s">
        <v>31</v>
      </c>
      <c r="D92" s="12" t="str">
        <f>"81601"</f>
        <v>81601</v>
      </c>
      <c r="E92" s="13" t="s">
        <v>12</v>
      </c>
      <c r="F92" s="14">
        <v>106.78</v>
      </c>
      <c r="G92" s="16">
        <v>2</v>
      </c>
      <c r="H92" s="17" t="s">
        <v>13</v>
      </c>
      <c r="I92" s="18" t="s">
        <v>14</v>
      </c>
    </row>
    <row r="93" spans="1:9" ht="21.75" customHeight="1">
      <c r="A93" s="11">
        <v>90</v>
      </c>
      <c r="B93" s="12" t="str">
        <f>"王斌"</f>
        <v>王斌</v>
      </c>
      <c r="C93" s="13" t="s">
        <v>31</v>
      </c>
      <c r="D93" s="12" t="str">
        <f>"81601"</f>
        <v>81601</v>
      </c>
      <c r="E93" s="13" t="s">
        <v>12</v>
      </c>
      <c r="F93" s="14">
        <v>106.08</v>
      </c>
      <c r="G93" s="16">
        <v>3</v>
      </c>
      <c r="H93" s="17" t="s">
        <v>13</v>
      </c>
      <c r="I93" s="18" t="s">
        <v>14</v>
      </c>
    </row>
    <row r="94" spans="1:9" ht="28.5" customHeight="1">
      <c r="A94" s="11">
        <v>91</v>
      </c>
      <c r="B94" s="12" t="str">
        <f>"孙航"</f>
        <v>孙航</v>
      </c>
      <c r="C94" s="20" t="s">
        <v>32</v>
      </c>
      <c r="D94" s="12" t="str">
        <f aca="true" t="shared" si="5" ref="D94:D157">"81701"</f>
        <v>81701</v>
      </c>
      <c r="E94" s="13" t="s">
        <v>12</v>
      </c>
      <c r="F94" s="14">
        <v>115.13</v>
      </c>
      <c r="G94" s="16">
        <v>1</v>
      </c>
      <c r="H94" s="17" t="s">
        <v>13</v>
      </c>
      <c r="I94" s="18" t="s">
        <v>14</v>
      </c>
    </row>
    <row r="95" spans="1:9" ht="28.5" customHeight="1">
      <c r="A95" s="11">
        <v>92</v>
      </c>
      <c r="B95" s="12" t="str">
        <f>"龙磊"</f>
        <v>龙磊</v>
      </c>
      <c r="C95" s="20" t="s">
        <v>32</v>
      </c>
      <c r="D95" s="12" t="str">
        <f t="shared" si="5"/>
        <v>81701</v>
      </c>
      <c r="E95" s="13" t="s">
        <v>12</v>
      </c>
      <c r="F95" s="14">
        <v>113.87</v>
      </c>
      <c r="G95" s="16">
        <v>2</v>
      </c>
      <c r="H95" s="17" t="s">
        <v>13</v>
      </c>
      <c r="I95" s="18" t="s">
        <v>14</v>
      </c>
    </row>
    <row r="96" spans="1:9" ht="28.5" customHeight="1">
      <c r="A96" s="11">
        <v>93</v>
      </c>
      <c r="B96" s="12" t="str">
        <f>"朱家东"</f>
        <v>朱家东</v>
      </c>
      <c r="C96" s="20" t="s">
        <v>32</v>
      </c>
      <c r="D96" s="12" t="str">
        <f t="shared" si="5"/>
        <v>81701</v>
      </c>
      <c r="E96" s="13" t="s">
        <v>12</v>
      </c>
      <c r="F96" s="14">
        <v>110.53</v>
      </c>
      <c r="G96" s="16">
        <v>3</v>
      </c>
      <c r="H96" s="17" t="s">
        <v>13</v>
      </c>
      <c r="I96" s="18" t="s">
        <v>14</v>
      </c>
    </row>
    <row r="97" spans="1:9" ht="28.5" customHeight="1">
      <c r="A97" s="11">
        <v>94</v>
      </c>
      <c r="B97" s="12" t="str">
        <f>"胡海东"</f>
        <v>胡海东</v>
      </c>
      <c r="C97" s="20" t="s">
        <v>32</v>
      </c>
      <c r="D97" s="12" t="str">
        <f t="shared" si="5"/>
        <v>81701</v>
      </c>
      <c r="E97" s="13" t="s">
        <v>12</v>
      </c>
      <c r="F97" s="14">
        <v>110.53</v>
      </c>
      <c r="G97" s="16">
        <v>3</v>
      </c>
      <c r="H97" s="17" t="s">
        <v>13</v>
      </c>
      <c r="I97" s="18" t="s">
        <v>14</v>
      </c>
    </row>
    <row r="98" spans="1:9" ht="28.5" customHeight="1">
      <c r="A98" s="11">
        <v>95</v>
      </c>
      <c r="B98" s="12" t="str">
        <f>"邹学敏"</f>
        <v>邹学敏</v>
      </c>
      <c r="C98" s="20" t="s">
        <v>32</v>
      </c>
      <c r="D98" s="12" t="str">
        <f t="shared" si="5"/>
        <v>81701</v>
      </c>
      <c r="E98" s="13" t="s">
        <v>12</v>
      </c>
      <c r="F98" s="14">
        <v>108.94</v>
      </c>
      <c r="G98" s="16">
        <v>5</v>
      </c>
      <c r="H98" s="17" t="s">
        <v>13</v>
      </c>
      <c r="I98" s="18" t="s">
        <v>14</v>
      </c>
    </row>
    <row r="99" spans="1:9" ht="28.5" customHeight="1">
      <c r="A99" s="11">
        <v>96</v>
      </c>
      <c r="B99" s="12" t="str">
        <f>"金鑫"</f>
        <v>金鑫</v>
      </c>
      <c r="C99" s="20" t="s">
        <v>32</v>
      </c>
      <c r="D99" s="12" t="str">
        <f t="shared" si="5"/>
        <v>81701</v>
      </c>
      <c r="E99" s="13" t="s">
        <v>12</v>
      </c>
      <c r="F99" s="14">
        <v>107.86</v>
      </c>
      <c r="G99" s="16">
        <v>6</v>
      </c>
      <c r="H99" s="17" t="s">
        <v>13</v>
      </c>
      <c r="I99" s="18" t="s">
        <v>14</v>
      </c>
    </row>
    <row r="100" spans="1:9" ht="28.5" customHeight="1">
      <c r="A100" s="11">
        <v>97</v>
      </c>
      <c r="B100" s="12" t="str">
        <f>"李忠俊"</f>
        <v>李忠俊</v>
      </c>
      <c r="C100" s="20" t="s">
        <v>32</v>
      </c>
      <c r="D100" s="12" t="str">
        <f>"81702"</f>
        <v>81702</v>
      </c>
      <c r="E100" s="13" t="s">
        <v>25</v>
      </c>
      <c r="F100" s="14">
        <v>111.82</v>
      </c>
      <c r="G100" s="16">
        <v>1</v>
      </c>
      <c r="H100" s="17" t="s">
        <v>13</v>
      </c>
      <c r="I100" s="18" t="s">
        <v>14</v>
      </c>
    </row>
    <row r="101" spans="1:9" ht="28.5" customHeight="1">
      <c r="A101" s="11">
        <v>98</v>
      </c>
      <c r="B101" s="12" t="str">
        <f>"徐红"</f>
        <v>徐红</v>
      </c>
      <c r="C101" s="20" t="s">
        <v>32</v>
      </c>
      <c r="D101" s="12" t="str">
        <f>"81702"</f>
        <v>81702</v>
      </c>
      <c r="E101" s="13" t="s">
        <v>25</v>
      </c>
      <c r="F101" s="14">
        <v>110.34</v>
      </c>
      <c r="G101" s="16">
        <v>2</v>
      </c>
      <c r="H101" s="17" t="s">
        <v>13</v>
      </c>
      <c r="I101" s="18" t="s">
        <v>14</v>
      </c>
    </row>
    <row r="102" spans="1:9" ht="28.5" customHeight="1">
      <c r="A102" s="11">
        <v>99</v>
      </c>
      <c r="B102" s="12" t="str">
        <f>"李浩东"</f>
        <v>李浩东</v>
      </c>
      <c r="C102" s="20" t="s">
        <v>32</v>
      </c>
      <c r="D102" s="12" t="str">
        <f>"81702"</f>
        <v>81702</v>
      </c>
      <c r="E102" s="13" t="s">
        <v>25</v>
      </c>
      <c r="F102" s="14">
        <v>110.2</v>
      </c>
      <c r="G102" s="16">
        <v>3</v>
      </c>
      <c r="H102" s="17" t="s">
        <v>13</v>
      </c>
      <c r="I102" s="18" t="s">
        <v>14</v>
      </c>
    </row>
    <row r="103" spans="1:9" ht="21.75" customHeight="1">
      <c r="A103" s="11">
        <v>100</v>
      </c>
      <c r="B103" s="12" t="str">
        <f>"杨娇凤"</f>
        <v>杨娇凤</v>
      </c>
      <c r="C103" s="13" t="s">
        <v>33</v>
      </c>
      <c r="D103" s="12" t="str">
        <f>"81801"</f>
        <v>81801</v>
      </c>
      <c r="E103" s="13" t="s">
        <v>25</v>
      </c>
      <c r="F103" s="14">
        <v>114.47</v>
      </c>
      <c r="G103" s="16">
        <v>1</v>
      </c>
      <c r="H103" s="17" t="s">
        <v>13</v>
      </c>
      <c r="I103" s="18" t="s">
        <v>14</v>
      </c>
    </row>
    <row r="104" spans="1:9" ht="21.75" customHeight="1">
      <c r="A104" s="11">
        <v>101</v>
      </c>
      <c r="B104" s="12" t="str">
        <f>"肖艺"</f>
        <v>肖艺</v>
      </c>
      <c r="C104" s="13" t="s">
        <v>33</v>
      </c>
      <c r="D104" s="12" t="str">
        <f>"81801"</f>
        <v>81801</v>
      </c>
      <c r="E104" s="13" t="s">
        <v>25</v>
      </c>
      <c r="F104" s="14">
        <v>112.74</v>
      </c>
      <c r="G104" s="16">
        <v>2</v>
      </c>
      <c r="H104" s="17" t="s">
        <v>13</v>
      </c>
      <c r="I104" s="18" t="s">
        <v>14</v>
      </c>
    </row>
    <row r="105" spans="1:9" ht="21.75" customHeight="1">
      <c r="A105" s="11">
        <v>102</v>
      </c>
      <c r="B105" s="12" t="str">
        <f>"王苗苗"</f>
        <v>王苗苗</v>
      </c>
      <c r="C105" s="13" t="s">
        <v>33</v>
      </c>
      <c r="D105" s="12" t="str">
        <f>"81801"</f>
        <v>81801</v>
      </c>
      <c r="E105" s="13" t="s">
        <v>25</v>
      </c>
      <c r="F105" s="14">
        <v>111.98</v>
      </c>
      <c r="G105" s="16">
        <v>3</v>
      </c>
      <c r="H105" s="17" t="s">
        <v>13</v>
      </c>
      <c r="I105" s="18" t="s">
        <v>14</v>
      </c>
    </row>
    <row r="106" spans="1:9" ht="21.75" customHeight="1">
      <c r="A106" s="11">
        <v>103</v>
      </c>
      <c r="B106" s="12" t="str">
        <f>"张荣长"</f>
        <v>张荣长</v>
      </c>
      <c r="C106" s="13" t="s">
        <v>33</v>
      </c>
      <c r="D106" s="12" t="str">
        <f>"81802"</f>
        <v>81802</v>
      </c>
      <c r="E106" s="13" t="s">
        <v>25</v>
      </c>
      <c r="F106" s="14">
        <v>114.92</v>
      </c>
      <c r="G106" s="16">
        <v>1</v>
      </c>
      <c r="H106" s="17" t="s">
        <v>13</v>
      </c>
      <c r="I106" s="18" t="s">
        <v>14</v>
      </c>
    </row>
    <row r="107" spans="1:9" ht="21.75" customHeight="1">
      <c r="A107" s="11">
        <v>104</v>
      </c>
      <c r="B107" s="12" t="str">
        <f>"谢得兵"</f>
        <v>谢得兵</v>
      </c>
      <c r="C107" s="13" t="s">
        <v>33</v>
      </c>
      <c r="D107" s="12" t="str">
        <f>"81802"</f>
        <v>81802</v>
      </c>
      <c r="E107" s="13" t="s">
        <v>25</v>
      </c>
      <c r="F107" s="14">
        <v>114.17</v>
      </c>
      <c r="G107" s="16">
        <v>2</v>
      </c>
      <c r="H107" s="17" t="s">
        <v>13</v>
      </c>
      <c r="I107" s="18" t="s">
        <v>14</v>
      </c>
    </row>
    <row r="108" spans="1:9" ht="21.75" customHeight="1">
      <c r="A108" s="11">
        <v>105</v>
      </c>
      <c r="B108" s="12" t="str">
        <f>"赵文睿"</f>
        <v>赵文睿</v>
      </c>
      <c r="C108" s="13" t="s">
        <v>33</v>
      </c>
      <c r="D108" s="12" t="str">
        <f>"81802"</f>
        <v>81802</v>
      </c>
      <c r="E108" s="13" t="s">
        <v>25</v>
      </c>
      <c r="F108" s="14">
        <v>112.03</v>
      </c>
      <c r="G108" s="16">
        <v>3</v>
      </c>
      <c r="H108" s="17" t="s">
        <v>13</v>
      </c>
      <c r="I108" s="18" t="s">
        <v>14</v>
      </c>
    </row>
    <row r="109" spans="1:9" ht="21.75" customHeight="1">
      <c r="A109" s="11">
        <v>106</v>
      </c>
      <c r="B109" s="12" t="str">
        <f>"袁米"</f>
        <v>袁米</v>
      </c>
      <c r="C109" s="13" t="s">
        <v>34</v>
      </c>
      <c r="D109" s="12" t="str">
        <f>"81901"</f>
        <v>81901</v>
      </c>
      <c r="E109" s="13" t="s">
        <v>25</v>
      </c>
      <c r="F109" s="14">
        <v>99.88</v>
      </c>
      <c r="G109" s="16">
        <v>3</v>
      </c>
      <c r="H109" s="17" t="s">
        <v>13</v>
      </c>
      <c r="I109" s="18" t="s">
        <v>14</v>
      </c>
    </row>
    <row r="110" spans="1:9" ht="21.75" customHeight="1">
      <c r="A110" s="11">
        <v>107</v>
      </c>
      <c r="B110" s="21" t="str">
        <f>"莫树姬"</f>
        <v>莫树姬</v>
      </c>
      <c r="C110" s="22" t="s">
        <v>34</v>
      </c>
      <c r="D110" s="21" t="str">
        <f>"81901"</f>
        <v>81901</v>
      </c>
      <c r="E110" s="22" t="s">
        <v>25</v>
      </c>
      <c r="F110" s="23">
        <v>96.27</v>
      </c>
      <c r="G110" s="24">
        <v>7</v>
      </c>
      <c r="H110" s="17" t="s">
        <v>13</v>
      </c>
      <c r="I110" s="18" t="s">
        <v>14</v>
      </c>
    </row>
    <row r="111" spans="1:9" ht="21.75" customHeight="1">
      <c r="A111" s="11">
        <v>108</v>
      </c>
      <c r="B111" s="21" t="str">
        <f>"黄丽华"</f>
        <v>黄丽华</v>
      </c>
      <c r="C111" s="22" t="s">
        <v>34</v>
      </c>
      <c r="D111" s="21" t="str">
        <f>"81901"</f>
        <v>81901</v>
      </c>
      <c r="E111" s="22" t="s">
        <v>25</v>
      </c>
      <c r="F111" s="23">
        <v>95.3</v>
      </c>
      <c r="G111" s="24">
        <v>10</v>
      </c>
      <c r="H111" s="17" t="s">
        <v>13</v>
      </c>
      <c r="I111" s="18" t="s">
        <v>14</v>
      </c>
    </row>
    <row r="112" spans="1:9" ht="21.75" customHeight="1">
      <c r="A112" s="11">
        <v>109</v>
      </c>
      <c r="B112" s="12" t="str">
        <f>"安兵兵"</f>
        <v>安兵兵</v>
      </c>
      <c r="C112" s="13" t="s">
        <v>35</v>
      </c>
      <c r="D112" s="12" t="str">
        <f>"82001"</f>
        <v>82001</v>
      </c>
      <c r="E112" s="13" t="s">
        <v>12</v>
      </c>
      <c r="F112" s="14">
        <v>110.28</v>
      </c>
      <c r="G112" s="16">
        <v>1</v>
      </c>
      <c r="H112" s="17" t="s">
        <v>13</v>
      </c>
      <c r="I112" s="18" t="s">
        <v>14</v>
      </c>
    </row>
    <row r="113" spans="1:9" ht="21.75" customHeight="1">
      <c r="A113" s="11">
        <v>110</v>
      </c>
      <c r="B113" s="12" t="str">
        <f>"张超"</f>
        <v>张超</v>
      </c>
      <c r="C113" s="13" t="s">
        <v>35</v>
      </c>
      <c r="D113" s="12" t="str">
        <f>"82001"</f>
        <v>82001</v>
      </c>
      <c r="E113" s="13" t="s">
        <v>12</v>
      </c>
      <c r="F113" s="14">
        <v>109.18</v>
      </c>
      <c r="G113" s="16">
        <v>2</v>
      </c>
      <c r="H113" s="17" t="s">
        <v>13</v>
      </c>
      <c r="I113" s="18" t="s">
        <v>14</v>
      </c>
    </row>
    <row r="114" spans="1:9" ht="21.75" customHeight="1">
      <c r="A114" s="11">
        <v>111</v>
      </c>
      <c r="B114" s="12" t="str">
        <f>"郭威"</f>
        <v>郭威</v>
      </c>
      <c r="C114" s="13" t="s">
        <v>35</v>
      </c>
      <c r="D114" s="12" t="str">
        <f>"82001"</f>
        <v>82001</v>
      </c>
      <c r="E114" s="13" t="s">
        <v>12</v>
      </c>
      <c r="F114" s="14">
        <v>108.5</v>
      </c>
      <c r="G114" s="16">
        <v>3</v>
      </c>
      <c r="H114" s="17" t="s">
        <v>13</v>
      </c>
      <c r="I114" s="18" t="s">
        <v>14</v>
      </c>
    </row>
    <row r="115" spans="1:9" ht="21.75" customHeight="1">
      <c r="A115" s="11">
        <v>112</v>
      </c>
      <c r="B115" s="12" t="str">
        <f>"陈露婷"</f>
        <v>陈露婷</v>
      </c>
      <c r="C115" s="13" t="s">
        <v>36</v>
      </c>
      <c r="D115" s="12" t="str">
        <f>"82101"</f>
        <v>82101</v>
      </c>
      <c r="E115" s="13" t="s">
        <v>25</v>
      </c>
      <c r="F115" s="14">
        <v>113.64</v>
      </c>
      <c r="G115" s="16">
        <v>1</v>
      </c>
      <c r="H115" s="17" t="s">
        <v>13</v>
      </c>
      <c r="I115" s="18" t="s">
        <v>14</v>
      </c>
    </row>
    <row r="116" spans="1:9" ht="21.75" customHeight="1">
      <c r="A116" s="11">
        <v>113</v>
      </c>
      <c r="B116" s="12" t="str">
        <f>"吴松涛"</f>
        <v>吴松涛</v>
      </c>
      <c r="C116" s="13" t="s">
        <v>36</v>
      </c>
      <c r="D116" s="12" t="str">
        <f>"82101"</f>
        <v>82101</v>
      </c>
      <c r="E116" s="13" t="s">
        <v>25</v>
      </c>
      <c r="F116" s="14">
        <v>111.11</v>
      </c>
      <c r="G116" s="16">
        <v>2</v>
      </c>
      <c r="H116" s="17" t="s">
        <v>13</v>
      </c>
      <c r="I116" s="18" t="s">
        <v>14</v>
      </c>
    </row>
    <row r="117" spans="1:9" ht="21.75" customHeight="1">
      <c r="A117" s="11">
        <v>114</v>
      </c>
      <c r="B117" s="12" t="str">
        <f>"刘蓉"</f>
        <v>刘蓉</v>
      </c>
      <c r="C117" s="13" t="s">
        <v>36</v>
      </c>
      <c r="D117" s="12" t="str">
        <f>"82101"</f>
        <v>82101</v>
      </c>
      <c r="E117" s="13" t="s">
        <v>25</v>
      </c>
      <c r="F117" s="14">
        <v>110.4</v>
      </c>
      <c r="G117" s="16">
        <v>3</v>
      </c>
      <c r="H117" s="17" t="s">
        <v>13</v>
      </c>
      <c r="I117" s="18" t="s">
        <v>14</v>
      </c>
    </row>
    <row r="118" spans="1:9" ht="21.75" customHeight="1">
      <c r="A118" s="11">
        <v>115</v>
      </c>
      <c r="B118" s="12" t="str">
        <f>"彭仕虹"</f>
        <v>彭仕虹</v>
      </c>
      <c r="C118" s="13" t="s">
        <v>37</v>
      </c>
      <c r="D118" s="12" t="str">
        <f>"82201"</f>
        <v>82201</v>
      </c>
      <c r="E118" s="13" t="s">
        <v>12</v>
      </c>
      <c r="F118" s="14">
        <v>111.22</v>
      </c>
      <c r="G118" s="16">
        <v>1</v>
      </c>
      <c r="H118" s="17" t="s">
        <v>13</v>
      </c>
      <c r="I118" s="18" t="s">
        <v>14</v>
      </c>
    </row>
    <row r="119" spans="1:9" ht="21.75" customHeight="1">
      <c r="A119" s="11">
        <v>116</v>
      </c>
      <c r="B119" s="12" t="str">
        <f>"郭羽"</f>
        <v>郭羽</v>
      </c>
      <c r="C119" s="13" t="s">
        <v>37</v>
      </c>
      <c r="D119" s="12" t="str">
        <f>"82201"</f>
        <v>82201</v>
      </c>
      <c r="E119" s="13" t="s">
        <v>12</v>
      </c>
      <c r="F119" s="14">
        <v>107.76</v>
      </c>
      <c r="G119" s="16">
        <v>2</v>
      </c>
      <c r="H119" s="17" t="s">
        <v>13</v>
      </c>
      <c r="I119" s="18" t="s">
        <v>14</v>
      </c>
    </row>
    <row r="120" spans="1:9" ht="21.75" customHeight="1">
      <c r="A120" s="11">
        <v>117</v>
      </c>
      <c r="B120" s="12" t="str">
        <f>"马强柳"</f>
        <v>马强柳</v>
      </c>
      <c r="C120" s="13" t="s">
        <v>37</v>
      </c>
      <c r="D120" s="12" t="str">
        <f>"82201"</f>
        <v>82201</v>
      </c>
      <c r="E120" s="13" t="s">
        <v>12</v>
      </c>
      <c r="F120" s="14">
        <v>107.55</v>
      </c>
      <c r="G120" s="16">
        <v>3</v>
      </c>
      <c r="H120" s="17" t="s">
        <v>13</v>
      </c>
      <c r="I120" s="18" t="s">
        <v>14</v>
      </c>
    </row>
    <row r="121" spans="1:9" ht="21.75" customHeight="1">
      <c r="A121" s="11">
        <v>118</v>
      </c>
      <c r="B121" s="12" t="str">
        <f>"任安霞"</f>
        <v>任安霞</v>
      </c>
      <c r="C121" s="13" t="s">
        <v>38</v>
      </c>
      <c r="D121" s="12" t="str">
        <f aca="true" t="shared" si="6" ref="D121:D126">"82301"</f>
        <v>82301</v>
      </c>
      <c r="E121" s="13" t="s">
        <v>12</v>
      </c>
      <c r="F121" s="14">
        <v>106.23</v>
      </c>
      <c r="G121" s="16">
        <v>2</v>
      </c>
      <c r="H121" s="17" t="s">
        <v>13</v>
      </c>
      <c r="I121" s="18" t="s">
        <v>14</v>
      </c>
    </row>
    <row r="122" spans="1:9" ht="21.75" customHeight="1">
      <c r="A122" s="11">
        <v>119</v>
      </c>
      <c r="B122" s="12" t="str">
        <f>"吴运"</f>
        <v>吴运</v>
      </c>
      <c r="C122" s="13" t="s">
        <v>38</v>
      </c>
      <c r="D122" s="12" t="str">
        <f t="shared" si="6"/>
        <v>82301</v>
      </c>
      <c r="E122" s="13" t="s">
        <v>12</v>
      </c>
      <c r="F122" s="14">
        <v>104.21</v>
      </c>
      <c r="G122" s="16">
        <v>3</v>
      </c>
      <c r="H122" s="17" t="s">
        <v>13</v>
      </c>
      <c r="I122" s="18" t="s">
        <v>14</v>
      </c>
    </row>
    <row r="123" spans="1:9" ht="21.75" customHeight="1">
      <c r="A123" s="11">
        <v>120</v>
      </c>
      <c r="B123" s="12" t="str">
        <f>"阎兴华"</f>
        <v>阎兴华</v>
      </c>
      <c r="C123" s="13" t="s">
        <v>38</v>
      </c>
      <c r="D123" s="12" t="str">
        <f t="shared" si="6"/>
        <v>82301</v>
      </c>
      <c r="E123" s="13" t="s">
        <v>12</v>
      </c>
      <c r="F123" s="14">
        <v>102.91</v>
      </c>
      <c r="G123" s="16">
        <v>4</v>
      </c>
      <c r="H123" s="17" t="s">
        <v>13</v>
      </c>
      <c r="I123" s="18" t="s">
        <v>14</v>
      </c>
    </row>
    <row r="124" spans="1:9" ht="21.75" customHeight="1">
      <c r="A124" s="11">
        <v>121</v>
      </c>
      <c r="B124" s="12" t="str">
        <f>"周曾强"</f>
        <v>周曾强</v>
      </c>
      <c r="C124" s="13" t="s">
        <v>38</v>
      </c>
      <c r="D124" s="12" t="str">
        <f t="shared" si="6"/>
        <v>82301</v>
      </c>
      <c r="E124" s="13" t="s">
        <v>12</v>
      </c>
      <c r="F124" s="14">
        <v>101.33</v>
      </c>
      <c r="G124" s="16">
        <v>5</v>
      </c>
      <c r="H124" s="17" t="s">
        <v>13</v>
      </c>
      <c r="I124" s="18" t="s">
        <v>14</v>
      </c>
    </row>
    <row r="125" spans="1:9" ht="21.75" customHeight="1">
      <c r="A125" s="11">
        <v>122</v>
      </c>
      <c r="B125" s="12" t="str">
        <f>"苏小凯"</f>
        <v>苏小凯</v>
      </c>
      <c r="C125" s="13" t="s">
        <v>38</v>
      </c>
      <c r="D125" s="12" t="str">
        <f t="shared" si="6"/>
        <v>82301</v>
      </c>
      <c r="E125" s="13" t="s">
        <v>12</v>
      </c>
      <c r="F125" s="14">
        <v>100.59</v>
      </c>
      <c r="G125" s="16">
        <v>6</v>
      </c>
      <c r="H125" s="17" t="s">
        <v>13</v>
      </c>
      <c r="I125" s="18" t="s">
        <v>14</v>
      </c>
    </row>
    <row r="126" spans="1:9" ht="21.75" customHeight="1">
      <c r="A126" s="11">
        <v>123</v>
      </c>
      <c r="B126" s="21" t="str">
        <f>"刘春成"</f>
        <v>刘春成</v>
      </c>
      <c r="C126" s="22" t="s">
        <v>38</v>
      </c>
      <c r="D126" s="21" t="str">
        <f t="shared" si="6"/>
        <v>82301</v>
      </c>
      <c r="E126" s="22" t="s">
        <v>12</v>
      </c>
      <c r="F126" s="23">
        <v>99.47</v>
      </c>
      <c r="G126" s="24">
        <v>7</v>
      </c>
      <c r="H126" s="17" t="s">
        <v>13</v>
      </c>
      <c r="I126" s="18" t="s">
        <v>14</v>
      </c>
    </row>
    <row r="127" spans="1:9" ht="21.75" customHeight="1">
      <c r="A127" s="11">
        <v>124</v>
      </c>
      <c r="B127" s="12" t="str">
        <f>"陈梅"</f>
        <v>陈梅</v>
      </c>
      <c r="C127" s="13" t="s">
        <v>38</v>
      </c>
      <c r="D127" s="12" t="str">
        <f aca="true" t="shared" si="7" ref="D127:D132">"82302"</f>
        <v>82302</v>
      </c>
      <c r="E127" s="13" t="s">
        <v>12</v>
      </c>
      <c r="F127" s="14">
        <v>102.53</v>
      </c>
      <c r="G127" s="16">
        <v>1</v>
      </c>
      <c r="H127" s="17" t="s">
        <v>13</v>
      </c>
      <c r="I127" s="18" t="s">
        <v>14</v>
      </c>
    </row>
    <row r="128" spans="1:9" ht="21.75" customHeight="1">
      <c r="A128" s="11">
        <v>125</v>
      </c>
      <c r="B128" s="12" t="str">
        <f>"陈家乐"</f>
        <v>陈家乐</v>
      </c>
      <c r="C128" s="13" t="s">
        <v>38</v>
      </c>
      <c r="D128" s="12" t="str">
        <f t="shared" si="7"/>
        <v>82302</v>
      </c>
      <c r="E128" s="13" t="s">
        <v>12</v>
      </c>
      <c r="F128" s="14">
        <v>101.41</v>
      </c>
      <c r="G128" s="16">
        <v>2</v>
      </c>
      <c r="H128" s="17" t="s">
        <v>13</v>
      </c>
      <c r="I128" s="18" t="s">
        <v>14</v>
      </c>
    </row>
    <row r="129" spans="1:9" ht="21.75" customHeight="1">
      <c r="A129" s="11">
        <v>126</v>
      </c>
      <c r="B129" s="12" t="str">
        <f>"李杨"</f>
        <v>李杨</v>
      </c>
      <c r="C129" s="13" t="s">
        <v>38</v>
      </c>
      <c r="D129" s="12" t="str">
        <f t="shared" si="7"/>
        <v>82302</v>
      </c>
      <c r="E129" s="13" t="s">
        <v>12</v>
      </c>
      <c r="F129" s="14">
        <v>94.02</v>
      </c>
      <c r="G129" s="16">
        <v>4</v>
      </c>
      <c r="H129" s="17" t="s">
        <v>13</v>
      </c>
      <c r="I129" s="18" t="s">
        <v>14</v>
      </c>
    </row>
    <row r="130" spans="1:9" ht="21.75" customHeight="1">
      <c r="A130" s="11">
        <v>127</v>
      </c>
      <c r="B130" s="12" t="str">
        <f>"陈孟良"</f>
        <v>陈孟良</v>
      </c>
      <c r="C130" s="13" t="s">
        <v>38</v>
      </c>
      <c r="D130" s="12" t="str">
        <f t="shared" si="7"/>
        <v>82302</v>
      </c>
      <c r="E130" s="13" t="s">
        <v>12</v>
      </c>
      <c r="F130" s="14">
        <v>90</v>
      </c>
      <c r="G130" s="16">
        <v>5</v>
      </c>
      <c r="H130" s="17" t="s">
        <v>13</v>
      </c>
      <c r="I130" s="18" t="s">
        <v>14</v>
      </c>
    </row>
    <row r="131" spans="1:9" ht="21.75" customHeight="1">
      <c r="A131" s="11">
        <v>128</v>
      </c>
      <c r="B131" s="12" t="str">
        <f>"柴煜"</f>
        <v>柴煜</v>
      </c>
      <c r="C131" s="13" t="s">
        <v>38</v>
      </c>
      <c r="D131" s="12" t="str">
        <f t="shared" si="7"/>
        <v>82302</v>
      </c>
      <c r="E131" s="13" t="s">
        <v>12</v>
      </c>
      <c r="F131" s="14">
        <v>88.28</v>
      </c>
      <c r="G131" s="16">
        <v>6</v>
      </c>
      <c r="H131" s="17" t="s">
        <v>13</v>
      </c>
      <c r="I131" s="18" t="s">
        <v>14</v>
      </c>
    </row>
    <row r="132" spans="1:9" ht="21.75" customHeight="1">
      <c r="A132" s="11">
        <v>129</v>
      </c>
      <c r="B132" s="21" t="str">
        <f>"罗丽"</f>
        <v>罗丽</v>
      </c>
      <c r="C132" s="22" t="s">
        <v>38</v>
      </c>
      <c r="D132" s="21" t="str">
        <f t="shared" si="7"/>
        <v>82302</v>
      </c>
      <c r="E132" s="22" t="s">
        <v>12</v>
      </c>
      <c r="F132" s="23">
        <v>88.03</v>
      </c>
      <c r="G132" s="24">
        <v>7</v>
      </c>
      <c r="H132" s="17" t="s">
        <v>13</v>
      </c>
      <c r="I132" s="18" t="s">
        <v>14</v>
      </c>
    </row>
    <row r="133" spans="1:9" ht="21.75" customHeight="1">
      <c r="A133" s="11">
        <v>130</v>
      </c>
      <c r="B133" s="12" t="str">
        <f>"张怀倩"</f>
        <v>张怀倩</v>
      </c>
      <c r="C133" s="13" t="s">
        <v>38</v>
      </c>
      <c r="D133" s="12" t="str">
        <f aca="true" t="shared" si="8" ref="D133:D138">"82303"</f>
        <v>82303</v>
      </c>
      <c r="E133" s="13" t="s">
        <v>12</v>
      </c>
      <c r="F133" s="14">
        <v>110.16</v>
      </c>
      <c r="G133" s="16">
        <v>1</v>
      </c>
      <c r="H133" s="17" t="s">
        <v>13</v>
      </c>
      <c r="I133" s="18" t="s">
        <v>14</v>
      </c>
    </row>
    <row r="134" spans="1:9" ht="21.75" customHeight="1">
      <c r="A134" s="11">
        <v>131</v>
      </c>
      <c r="B134" s="12" t="str">
        <f>"杨占昌"</f>
        <v>杨占昌</v>
      </c>
      <c r="C134" s="13" t="s">
        <v>38</v>
      </c>
      <c r="D134" s="12" t="str">
        <f t="shared" si="8"/>
        <v>82303</v>
      </c>
      <c r="E134" s="13" t="s">
        <v>12</v>
      </c>
      <c r="F134" s="14">
        <v>104.2</v>
      </c>
      <c r="G134" s="16">
        <v>3</v>
      </c>
      <c r="H134" s="17" t="s">
        <v>13</v>
      </c>
      <c r="I134" s="18" t="s">
        <v>14</v>
      </c>
    </row>
    <row r="135" spans="1:9" ht="21.75" customHeight="1">
      <c r="A135" s="11">
        <v>132</v>
      </c>
      <c r="B135" s="12" t="str">
        <f>"陈发技"</f>
        <v>陈发技</v>
      </c>
      <c r="C135" s="13" t="s">
        <v>38</v>
      </c>
      <c r="D135" s="12" t="str">
        <f t="shared" si="8"/>
        <v>82303</v>
      </c>
      <c r="E135" s="13" t="s">
        <v>12</v>
      </c>
      <c r="F135" s="14">
        <v>103.9</v>
      </c>
      <c r="G135" s="16">
        <v>4</v>
      </c>
      <c r="H135" s="17" t="s">
        <v>13</v>
      </c>
      <c r="I135" s="18" t="s">
        <v>14</v>
      </c>
    </row>
    <row r="136" spans="1:9" ht="21.75" customHeight="1">
      <c r="A136" s="11">
        <v>133</v>
      </c>
      <c r="B136" s="12" t="str">
        <f>"鄢贵林"</f>
        <v>鄢贵林</v>
      </c>
      <c r="C136" s="13" t="s">
        <v>38</v>
      </c>
      <c r="D136" s="12" t="str">
        <f t="shared" si="8"/>
        <v>82303</v>
      </c>
      <c r="E136" s="13" t="s">
        <v>12</v>
      </c>
      <c r="F136" s="14">
        <v>102.66</v>
      </c>
      <c r="G136" s="16">
        <v>5</v>
      </c>
      <c r="H136" s="17" t="s">
        <v>13</v>
      </c>
      <c r="I136" s="18" t="s">
        <v>14</v>
      </c>
    </row>
    <row r="137" spans="1:9" ht="21.75" customHeight="1">
      <c r="A137" s="11">
        <v>134</v>
      </c>
      <c r="B137" s="12" t="str">
        <f>"柳建"</f>
        <v>柳建</v>
      </c>
      <c r="C137" s="13" t="s">
        <v>38</v>
      </c>
      <c r="D137" s="12" t="str">
        <f t="shared" si="8"/>
        <v>82303</v>
      </c>
      <c r="E137" s="13" t="s">
        <v>12</v>
      </c>
      <c r="F137" s="14">
        <v>102.42</v>
      </c>
      <c r="G137" s="16">
        <v>6</v>
      </c>
      <c r="H137" s="17" t="s">
        <v>13</v>
      </c>
      <c r="I137" s="18" t="s">
        <v>14</v>
      </c>
    </row>
    <row r="138" spans="1:9" ht="21.75" customHeight="1">
      <c r="A138" s="11">
        <v>135</v>
      </c>
      <c r="B138" s="21" t="str">
        <f>"彭宇"</f>
        <v>彭宇</v>
      </c>
      <c r="C138" s="22" t="s">
        <v>38</v>
      </c>
      <c r="D138" s="21" t="str">
        <f t="shared" si="8"/>
        <v>82303</v>
      </c>
      <c r="E138" s="22" t="s">
        <v>12</v>
      </c>
      <c r="F138" s="23">
        <v>98.03</v>
      </c>
      <c r="G138" s="24">
        <v>10</v>
      </c>
      <c r="H138" s="17" t="s">
        <v>13</v>
      </c>
      <c r="I138" s="18" t="s">
        <v>14</v>
      </c>
    </row>
    <row r="139" spans="1:9" ht="21.75" customHeight="1">
      <c r="A139" s="11">
        <v>136</v>
      </c>
      <c r="B139" s="12" t="str">
        <f>"周成霞"</f>
        <v>周成霞</v>
      </c>
      <c r="C139" s="13" t="s">
        <v>38</v>
      </c>
      <c r="D139" s="12" t="str">
        <f>"82304"</f>
        <v>82304</v>
      </c>
      <c r="E139" s="13" t="s">
        <v>12</v>
      </c>
      <c r="F139" s="14">
        <v>107.09</v>
      </c>
      <c r="G139" s="16">
        <v>1</v>
      </c>
      <c r="H139" s="17" t="s">
        <v>13</v>
      </c>
      <c r="I139" s="18" t="s">
        <v>14</v>
      </c>
    </row>
    <row r="140" spans="1:9" ht="21.75" customHeight="1">
      <c r="A140" s="11">
        <v>137</v>
      </c>
      <c r="B140" s="12" t="str">
        <f>"叶丽"</f>
        <v>叶丽</v>
      </c>
      <c r="C140" s="13" t="s">
        <v>38</v>
      </c>
      <c r="D140" s="12" t="str">
        <f>"82304"</f>
        <v>82304</v>
      </c>
      <c r="E140" s="13" t="s">
        <v>12</v>
      </c>
      <c r="F140" s="14">
        <v>103.74</v>
      </c>
      <c r="G140" s="16">
        <v>2</v>
      </c>
      <c r="H140" s="17" t="s">
        <v>13</v>
      </c>
      <c r="I140" s="18" t="s">
        <v>14</v>
      </c>
    </row>
    <row r="141" spans="1:9" ht="21.75" customHeight="1">
      <c r="A141" s="11">
        <v>138</v>
      </c>
      <c r="B141" s="12" t="str">
        <f>"朱珠"</f>
        <v>朱珠</v>
      </c>
      <c r="C141" s="13" t="s">
        <v>38</v>
      </c>
      <c r="D141" s="12" t="str">
        <f>"82304"</f>
        <v>82304</v>
      </c>
      <c r="E141" s="13" t="s">
        <v>12</v>
      </c>
      <c r="F141" s="14">
        <v>100.11</v>
      </c>
      <c r="G141" s="16">
        <v>3</v>
      </c>
      <c r="H141" s="17" t="s">
        <v>13</v>
      </c>
      <c r="I141" s="18" t="s">
        <v>14</v>
      </c>
    </row>
    <row r="142" spans="1:9" ht="21.75" customHeight="1">
      <c r="A142" s="11">
        <v>139</v>
      </c>
      <c r="B142" s="12" t="str">
        <f>"管庆分"</f>
        <v>管庆分</v>
      </c>
      <c r="C142" s="13" t="s">
        <v>38</v>
      </c>
      <c r="D142" s="12" t="str">
        <f aca="true" t="shared" si="9" ref="D142:D205">"82305"</f>
        <v>82305</v>
      </c>
      <c r="E142" s="13" t="s">
        <v>12</v>
      </c>
      <c r="F142" s="14">
        <v>114.36</v>
      </c>
      <c r="G142" s="16">
        <v>1</v>
      </c>
      <c r="H142" s="17" t="s">
        <v>13</v>
      </c>
      <c r="I142" s="18" t="s">
        <v>14</v>
      </c>
    </row>
    <row r="143" spans="1:9" ht="21.75" customHeight="1">
      <c r="A143" s="11">
        <v>140</v>
      </c>
      <c r="B143" s="12" t="str">
        <f>"杜莎"</f>
        <v>杜莎</v>
      </c>
      <c r="C143" s="13" t="s">
        <v>38</v>
      </c>
      <c r="D143" s="12" t="str">
        <f t="shared" si="9"/>
        <v>82305</v>
      </c>
      <c r="E143" s="13" t="s">
        <v>12</v>
      </c>
      <c r="F143" s="14">
        <v>113.29</v>
      </c>
      <c r="G143" s="16">
        <v>2</v>
      </c>
      <c r="H143" s="17" t="s">
        <v>13</v>
      </c>
      <c r="I143" s="18" t="s">
        <v>14</v>
      </c>
    </row>
    <row r="144" spans="1:9" ht="21.75" customHeight="1">
      <c r="A144" s="11">
        <v>141</v>
      </c>
      <c r="B144" s="12" t="str">
        <f>"叶隆秀"</f>
        <v>叶隆秀</v>
      </c>
      <c r="C144" s="13" t="s">
        <v>38</v>
      </c>
      <c r="D144" s="12" t="str">
        <f t="shared" si="9"/>
        <v>82305</v>
      </c>
      <c r="E144" s="13" t="s">
        <v>12</v>
      </c>
      <c r="F144" s="14">
        <v>111.5</v>
      </c>
      <c r="G144" s="16">
        <v>3</v>
      </c>
      <c r="H144" s="17" t="s">
        <v>13</v>
      </c>
      <c r="I144" s="18" t="s">
        <v>14</v>
      </c>
    </row>
    <row r="145" spans="1:9" ht="21.75" customHeight="1">
      <c r="A145" s="11">
        <v>142</v>
      </c>
      <c r="B145" s="12" t="str">
        <f>"夏立立"</f>
        <v>夏立立</v>
      </c>
      <c r="C145" s="13" t="s">
        <v>38</v>
      </c>
      <c r="D145" s="12" t="str">
        <f t="shared" si="9"/>
        <v>82305</v>
      </c>
      <c r="E145" s="13" t="s">
        <v>12</v>
      </c>
      <c r="F145" s="14">
        <v>110.7</v>
      </c>
      <c r="G145" s="16">
        <v>4</v>
      </c>
      <c r="H145" s="17" t="s">
        <v>13</v>
      </c>
      <c r="I145" s="18" t="s">
        <v>14</v>
      </c>
    </row>
    <row r="146" spans="1:9" ht="21.75" customHeight="1">
      <c r="A146" s="11">
        <v>143</v>
      </c>
      <c r="B146" s="12" t="str">
        <f>"徐莉娅"</f>
        <v>徐莉娅</v>
      </c>
      <c r="C146" s="13" t="s">
        <v>38</v>
      </c>
      <c r="D146" s="12" t="str">
        <f t="shared" si="9"/>
        <v>82305</v>
      </c>
      <c r="E146" s="13" t="s">
        <v>12</v>
      </c>
      <c r="F146" s="14">
        <v>110.26</v>
      </c>
      <c r="G146" s="16">
        <v>5</v>
      </c>
      <c r="H146" s="17" t="s">
        <v>13</v>
      </c>
      <c r="I146" s="18" t="s">
        <v>14</v>
      </c>
    </row>
    <row r="147" spans="1:9" ht="21.75" customHeight="1">
      <c r="A147" s="11">
        <v>144</v>
      </c>
      <c r="B147" s="12" t="str">
        <f>"顾静静"</f>
        <v>顾静静</v>
      </c>
      <c r="C147" s="13" t="s">
        <v>38</v>
      </c>
      <c r="D147" s="12" t="str">
        <f t="shared" si="9"/>
        <v>82305</v>
      </c>
      <c r="E147" s="13" t="s">
        <v>12</v>
      </c>
      <c r="F147" s="14">
        <v>110.1</v>
      </c>
      <c r="G147" s="16">
        <v>6</v>
      </c>
      <c r="H147" s="17" t="s">
        <v>13</v>
      </c>
      <c r="I147" s="18" t="s">
        <v>14</v>
      </c>
    </row>
    <row r="148" spans="1:9" ht="21.75" customHeight="1">
      <c r="A148" s="11">
        <v>145</v>
      </c>
      <c r="B148" s="12" t="str">
        <f>"王娟"</f>
        <v>王娟</v>
      </c>
      <c r="C148" s="13" t="s">
        <v>38</v>
      </c>
      <c r="D148" s="12" t="str">
        <f>"82306"</f>
        <v>82306</v>
      </c>
      <c r="E148" s="13" t="s">
        <v>12</v>
      </c>
      <c r="F148" s="14">
        <v>98.52</v>
      </c>
      <c r="G148" s="16">
        <v>1</v>
      </c>
      <c r="H148" s="17" t="s">
        <v>13</v>
      </c>
      <c r="I148" s="18" t="s">
        <v>14</v>
      </c>
    </row>
    <row r="149" spans="1:9" ht="21.75" customHeight="1">
      <c r="A149" s="11">
        <v>146</v>
      </c>
      <c r="B149" s="12" t="str">
        <f>"吴林霞"</f>
        <v>吴林霞</v>
      </c>
      <c r="C149" s="13" t="s">
        <v>38</v>
      </c>
      <c r="D149" s="12" t="str">
        <f>"82306"</f>
        <v>82306</v>
      </c>
      <c r="E149" s="13" t="s">
        <v>12</v>
      </c>
      <c r="F149" s="14">
        <v>94.26</v>
      </c>
      <c r="G149" s="16">
        <v>2</v>
      </c>
      <c r="H149" s="17" t="s">
        <v>13</v>
      </c>
      <c r="I149" s="18" t="s">
        <v>14</v>
      </c>
    </row>
    <row r="150" spans="1:9" ht="21.75" customHeight="1">
      <c r="A150" s="11">
        <v>147</v>
      </c>
      <c r="B150" s="12" t="str">
        <f>"肖静"</f>
        <v>肖静</v>
      </c>
      <c r="C150" s="13" t="s">
        <v>38</v>
      </c>
      <c r="D150" s="12" t="str">
        <f>"82306"</f>
        <v>82306</v>
      </c>
      <c r="E150" s="13" t="s">
        <v>12</v>
      </c>
      <c r="F150" s="14">
        <v>94.14</v>
      </c>
      <c r="G150" s="16">
        <v>3</v>
      </c>
      <c r="H150" s="17" t="s">
        <v>13</v>
      </c>
      <c r="I150" s="18" t="s">
        <v>14</v>
      </c>
    </row>
    <row r="151" spans="1:9" ht="21.75" customHeight="1">
      <c r="A151" s="11">
        <v>148</v>
      </c>
      <c r="B151" s="12" t="str">
        <f>"罗娉婷"</f>
        <v>罗娉婷</v>
      </c>
      <c r="C151" s="13" t="s">
        <v>39</v>
      </c>
      <c r="D151" s="12" t="str">
        <f>"82401"</f>
        <v>82401</v>
      </c>
      <c r="E151" s="13" t="s">
        <v>12</v>
      </c>
      <c r="F151" s="14">
        <v>109.79</v>
      </c>
      <c r="G151" s="16">
        <v>1</v>
      </c>
      <c r="H151" s="17" t="s">
        <v>13</v>
      </c>
      <c r="I151" s="18" t="s">
        <v>14</v>
      </c>
    </row>
    <row r="152" spans="1:9" ht="21.75" customHeight="1">
      <c r="A152" s="11">
        <v>149</v>
      </c>
      <c r="B152" s="12" t="str">
        <f>"刘萍"</f>
        <v>刘萍</v>
      </c>
      <c r="C152" s="13" t="s">
        <v>39</v>
      </c>
      <c r="D152" s="12" t="str">
        <f>"82401"</f>
        <v>82401</v>
      </c>
      <c r="E152" s="13" t="s">
        <v>12</v>
      </c>
      <c r="F152" s="14">
        <v>106.88</v>
      </c>
      <c r="G152" s="16">
        <v>2</v>
      </c>
      <c r="H152" s="17" t="s">
        <v>13</v>
      </c>
      <c r="I152" s="18" t="s">
        <v>14</v>
      </c>
    </row>
    <row r="153" spans="1:9" ht="21.75" customHeight="1">
      <c r="A153" s="11">
        <v>150</v>
      </c>
      <c r="B153" s="12" t="str">
        <f>"邓二军"</f>
        <v>邓二军</v>
      </c>
      <c r="C153" s="13" t="s">
        <v>39</v>
      </c>
      <c r="D153" s="12" t="str">
        <f>"82401"</f>
        <v>82401</v>
      </c>
      <c r="E153" s="13" t="s">
        <v>12</v>
      </c>
      <c r="F153" s="14">
        <v>101</v>
      </c>
      <c r="G153" s="16">
        <v>3</v>
      </c>
      <c r="H153" s="17" t="s">
        <v>13</v>
      </c>
      <c r="I153" s="18" t="s">
        <v>14</v>
      </c>
    </row>
    <row r="154" spans="1:9" ht="21.75" customHeight="1">
      <c r="A154" s="11">
        <v>151</v>
      </c>
      <c r="B154" s="12" t="str">
        <f>"杨刚"</f>
        <v>杨刚</v>
      </c>
      <c r="C154" s="13" t="s">
        <v>39</v>
      </c>
      <c r="D154" s="12" t="str">
        <f>"82402"</f>
        <v>82402</v>
      </c>
      <c r="E154" s="13" t="s">
        <v>12</v>
      </c>
      <c r="F154" s="14">
        <v>104.74</v>
      </c>
      <c r="G154" s="16">
        <v>1</v>
      </c>
      <c r="H154" s="17" t="s">
        <v>13</v>
      </c>
      <c r="I154" s="18" t="s">
        <v>14</v>
      </c>
    </row>
    <row r="155" spans="1:9" ht="21.75" customHeight="1">
      <c r="A155" s="11">
        <v>152</v>
      </c>
      <c r="B155" s="21" t="str">
        <f>"孙成军"</f>
        <v>孙成军</v>
      </c>
      <c r="C155" s="22" t="s">
        <v>39</v>
      </c>
      <c r="D155" s="21" t="str">
        <f>"82402"</f>
        <v>82402</v>
      </c>
      <c r="E155" s="22" t="s">
        <v>12</v>
      </c>
      <c r="F155" s="23">
        <v>91.64</v>
      </c>
      <c r="G155" s="24">
        <v>4</v>
      </c>
      <c r="H155" s="17" t="s">
        <v>13</v>
      </c>
      <c r="I155" s="18" t="s">
        <v>14</v>
      </c>
    </row>
    <row r="156" spans="1:9" ht="21.75" customHeight="1">
      <c r="A156" s="11">
        <v>153</v>
      </c>
      <c r="B156" s="21" t="str">
        <f>"熊传江"</f>
        <v>熊传江</v>
      </c>
      <c r="C156" s="22" t="s">
        <v>39</v>
      </c>
      <c r="D156" s="21" t="str">
        <f>"82402"</f>
        <v>82402</v>
      </c>
      <c r="E156" s="22" t="s">
        <v>12</v>
      </c>
      <c r="F156" s="23">
        <v>89.91</v>
      </c>
      <c r="G156" s="24">
        <v>5</v>
      </c>
      <c r="H156" s="17" t="s">
        <v>13</v>
      </c>
      <c r="I156" s="18" t="s">
        <v>14</v>
      </c>
    </row>
    <row r="157" spans="1:9" ht="21.75" customHeight="1">
      <c r="A157" s="11">
        <v>154</v>
      </c>
      <c r="B157" s="12" t="str">
        <f>"郑晶"</f>
        <v>郑晶</v>
      </c>
      <c r="C157" s="13" t="s">
        <v>39</v>
      </c>
      <c r="D157" s="12" t="str">
        <f>"82403"</f>
        <v>82403</v>
      </c>
      <c r="E157" s="13" t="s">
        <v>12</v>
      </c>
      <c r="F157" s="14">
        <v>96.95</v>
      </c>
      <c r="G157" s="16">
        <v>1</v>
      </c>
      <c r="H157" s="17" t="s">
        <v>13</v>
      </c>
      <c r="I157" s="18" t="s">
        <v>14</v>
      </c>
    </row>
    <row r="158" spans="1:9" ht="21.75" customHeight="1">
      <c r="A158" s="11">
        <v>155</v>
      </c>
      <c r="B158" s="12" t="str">
        <f>"金雯莲"</f>
        <v>金雯莲</v>
      </c>
      <c r="C158" s="13" t="s">
        <v>39</v>
      </c>
      <c r="D158" s="12" t="str">
        <f>"82403"</f>
        <v>82403</v>
      </c>
      <c r="E158" s="13" t="s">
        <v>12</v>
      </c>
      <c r="F158" s="14">
        <v>91.26</v>
      </c>
      <c r="G158" s="16">
        <v>2</v>
      </c>
      <c r="H158" s="17" t="s">
        <v>13</v>
      </c>
      <c r="I158" s="18" t="s">
        <v>14</v>
      </c>
    </row>
    <row r="159" spans="1:9" ht="21.75" customHeight="1">
      <c r="A159" s="11">
        <v>156</v>
      </c>
      <c r="B159" s="12" t="str">
        <f>"祝铮慧"</f>
        <v>祝铮慧</v>
      </c>
      <c r="C159" s="13" t="s">
        <v>39</v>
      </c>
      <c r="D159" s="12" t="str">
        <f>"82403"</f>
        <v>82403</v>
      </c>
      <c r="E159" s="13" t="s">
        <v>12</v>
      </c>
      <c r="F159" s="14">
        <v>90.14</v>
      </c>
      <c r="G159" s="16">
        <v>3</v>
      </c>
      <c r="H159" s="17" t="s">
        <v>13</v>
      </c>
      <c r="I159" s="18" t="s">
        <v>14</v>
      </c>
    </row>
    <row r="160" spans="1:9" ht="21.75" customHeight="1">
      <c r="A160" s="11">
        <v>157</v>
      </c>
      <c r="B160" s="12" t="str">
        <f>"阳敏"</f>
        <v>阳敏</v>
      </c>
      <c r="C160" s="13" t="s">
        <v>39</v>
      </c>
      <c r="D160" s="12" t="str">
        <f>"82404"</f>
        <v>82404</v>
      </c>
      <c r="E160" s="13" t="s">
        <v>12</v>
      </c>
      <c r="F160" s="14">
        <v>80.22</v>
      </c>
      <c r="G160" s="16">
        <v>1</v>
      </c>
      <c r="H160" s="17" t="s">
        <v>13</v>
      </c>
      <c r="I160" s="18" t="s">
        <v>14</v>
      </c>
    </row>
    <row r="161" spans="1:9" ht="21.75" customHeight="1">
      <c r="A161" s="11">
        <v>158</v>
      </c>
      <c r="B161" s="12" t="str">
        <f>"张兰"</f>
        <v>张兰</v>
      </c>
      <c r="C161" s="13" t="s">
        <v>39</v>
      </c>
      <c r="D161" s="12" t="str">
        <f>"82404"</f>
        <v>82404</v>
      </c>
      <c r="E161" s="13" t="s">
        <v>12</v>
      </c>
      <c r="F161" s="14">
        <v>79.1</v>
      </c>
      <c r="G161" s="16">
        <v>2</v>
      </c>
      <c r="H161" s="17" t="s">
        <v>13</v>
      </c>
      <c r="I161" s="18" t="s">
        <v>14</v>
      </c>
    </row>
    <row r="162" spans="1:9" ht="21.75" customHeight="1">
      <c r="A162" s="11">
        <v>159</v>
      </c>
      <c r="B162" s="12" t="str">
        <f>"罗孝芬"</f>
        <v>罗孝芬</v>
      </c>
      <c r="C162" s="13" t="s">
        <v>39</v>
      </c>
      <c r="D162" s="12" t="str">
        <f>"82404"</f>
        <v>82404</v>
      </c>
      <c r="E162" s="13" t="s">
        <v>12</v>
      </c>
      <c r="F162" s="14">
        <v>75.4</v>
      </c>
      <c r="G162" s="16">
        <v>3</v>
      </c>
      <c r="H162" s="17" t="s">
        <v>13</v>
      </c>
      <c r="I162" s="18" t="s">
        <v>14</v>
      </c>
    </row>
    <row r="163" spans="1:9" ht="21.75" customHeight="1">
      <c r="A163" s="11">
        <v>160</v>
      </c>
      <c r="B163" s="12" t="str">
        <f>"刘天尹"</f>
        <v>刘天尹</v>
      </c>
      <c r="C163" s="13" t="s">
        <v>39</v>
      </c>
      <c r="D163" s="12" t="str">
        <f>"82405"</f>
        <v>82405</v>
      </c>
      <c r="E163" s="13" t="s">
        <v>12</v>
      </c>
      <c r="F163" s="14">
        <v>76.54</v>
      </c>
      <c r="G163" s="16">
        <v>2</v>
      </c>
      <c r="H163" s="17" t="s">
        <v>13</v>
      </c>
      <c r="I163" s="18" t="s">
        <v>14</v>
      </c>
    </row>
    <row r="164" spans="1:9" ht="21.75" customHeight="1">
      <c r="A164" s="11">
        <v>161</v>
      </c>
      <c r="B164" s="12" t="str">
        <f>"张明燕"</f>
        <v>张明燕</v>
      </c>
      <c r="C164" s="13" t="s">
        <v>39</v>
      </c>
      <c r="D164" s="12" t="str">
        <f>"82405"</f>
        <v>82405</v>
      </c>
      <c r="E164" s="13" t="s">
        <v>12</v>
      </c>
      <c r="F164" s="14">
        <v>52.05</v>
      </c>
      <c r="G164" s="16">
        <v>3</v>
      </c>
      <c r="H164" s="17" t="s">
        <v>13</v>
      </c>
      <c r="I164" s="18" t="s">
        <v>14</v>
      </c>
    </row>
    <row r="165" spans="1:9" ht="21.75" customHeight="1">
      <c r="A165" s="11">
        <v>162</v>
      </c>
      <c r="B165" s="12" t="str">
        <f>"吴开娴"</f>
        <v>吴开娴</v>
      </c>
      <c r="C165" s="13" t="s">
        <v>40</v>
      </c>
      <c r="D165" s="12" t="str">
        <f>"82502"</f>
        <v>82502</v>
      </c>
      <c r="E165" s="13" t="s">
        <v>12</v>
      </c>
      <c r="F165" s="14">
        <v>101.03</v>
      </c>
      <c r="G165" s="16">
        <v>1</v>
      </c>
      <c r="H165" s="17" t="s">
        <v>13</v>
      </c>
      <c r="I165" s="18" t="s">
        <v>14</v>
      </c>
    </row>
    <row r="166" spans="1:9" ht="21.75" customHeight="1">
      <c r="A166" s="11">
        <v>163</v>
      </c>
      <c r="B166" s="12" t="str">
        <f>"鲁荣军"</f>
        <v>鲁荣军</v>
      </c>
      <c r="C166" s="13" t="s">
        <v>40</v>
      </c>
      <c r="D166" s="12" t="str">
        <f>"82502"</f>
        <v>82502</v>
      </c>
      <c r="E166" s="13" t="s">
        <v>12</v>
      </c>
      <c r="F166" s="14">
        <v>100.65</v>
      </c>
      <c r="G166" s="16">
        <v>2</v>
      </c>
      <c r="H166" s="17" t="s">
        <v>13</v>
      </c>
      <c r="I166" s="18" t="s">
        <v>14</v>
      </c>
    </row>
    <row r="167" spans="1:9" ht="21.75" customHeight="1">
      <c r="A167" s="11">
        <v>164</v>
      </c>
      <c r="B167" s="12" t="str">
        <f>"张德富"</f>
        <v>张德富</v>
      </c>
      <c r="C167" s="13" t="s">
        <v>40</v>
      </c>
      <c r="D167" s="12" t="str">
        <f>"82502"</f>
        <v>82502</v>
      </c>
      <c r="E167" s="13" t="s">
        <v>12</v>
      </c>
      <c r="F167" s="14">
        <v>99.47</v>
      </c>
      <c r="G167" s="16">
        <v>3</v>
      </c>
      <c r="H167" s="17" t="s">
        <v>13</v>
      </c>
      <c r="I167" s="18" t="s">
        <v>14</v>
      </c>
    </row>
    <row r="168" spans="1:9" ht="21.75" customHeight="1">
      <c r="A168" s="11">
        <v>165</v>
      </c>
      <c r="B168" s="12" t="str">
        <f>"班朵"</f>
        <v>班朵</v>
      </c>
      <c r="C168" s="13" t="s">
        <v>41</v>
      </c>
      <c r="D168" s="12" t="str">
        <f aca="true" t="shared" si="10" ref="D168:D223">"82601"</f>
        <v>82601</v>
      </c>
      <c r="E168" s="13" t="s">
        <v>12</v>
      </c>
      <c r="F168" s="14">
        <v>110.44</v>
      </c>
      <c r="G168" s="16">
        <v>1</v>
      </c>
      <c r="H168" s="17" t="s">
        <v>13</v>
      </c>
      <c r="I168" s="18" t="s">
        <v>14</v>
      </c>
    </row>
    <row r="169" spans="1:9" ht="21.75" customHeight="1">
      <c r="A169" s="11">
        <v>166</v>
      </c>
      <c r="B169" s="12" t="str">
        <f>"卢柔"</f>
        <v>卢柔</v>
      </c>
      <c r="C169" s="13" t="s">
        <v>41</v>
      </c>
      <c r="D169" s="12" t="str">
        <f t="shared" si="10"/>
        <v>82601</v>
      </c>
      <c r="E169" s="13" t="s">
        <v>12</v>
      </c>
      <c r="F169" s="14">
        <v>106.29</v>
      </c>
      <c r="G169" s="16">
        <v>2</v>
      </c>
      <c r="H169" s="17" t="s">
        <v>13</v>
      </c>
      <c r="I169" s="18" t="s">
        <v>14</v>
      </c>
    </row>
    <row r="170" spans="1:9" ht="21.75" customHeight="1">
      <c r="A170" s="11">
        <v>167</v>
      </c>
      <c r="B170" s="12" t="str">
        <f>"熊娟"</f>
        <v>熊娟</v>
      </c>
      <c r="C170" s="13" t="s">
        <v>41</v>
      </c>
      <c r="D170" s="12" t="str">
        <f t="shared" si="10"/>
        <v>82601</v>
      </c>
      <c r="E170" s="13" t="s">
        <v>12</v>
      </c>
      <c r="F170" s="14">
        <v>104.57</v>
      </c>
      <c r="G170" s="16">
        <v>3</v>
      </c>
      <c r="H170" s="17" t="s">
        <v>13</v>
      </c>
      <c r="I170" s="18" t="s">
        <v>14</v>
      </c>
    </row>
    <row r="171" spans="1:9" ht="21.75" customHeight="1">
      <c r="A171" s="11">
        <v>168</v>
      </c>
      <c r="B171" s="12" t="str">
        <f>"薛令"</f>
        <v>薛令</v>
      </c>
      <c r="C171" s="13" t="s">
        <v>41</v>
      </c>
      <c r="D171" s="12" t="str">
        <f t="shared" si="10"/>
        <v>82601</v>
      </c>
      <c r="E171" s="13" t="s">
        <v>12</v>
      </c>
      <c r="F171" s="14">
        <v>101.58</v>
      </c>
      <c r="G171" s="16">
        <v>4</v>
      </c>
      <c r="H171" s="17" t="s">
        <v>13</v>
      </c>
      <c r="I171" s="18" t="s">
        <v>14</v>
      </c>
    </row>
    <row r="172" spans="1:9" ht="21.75" customHeight="1">
      <c r="A172" s="11">
        <v>169</v>
      </c>
      <c r="B172" s="12" t="str">
        <f>"封舟玲"</f>
        <v>封舟玲</v>
      </c>
      <c r="C172" s="13" t="s">
        <v>41</v>
      </c>
      <c r="D172" s="12" t="str">
        <f t="shared" si="10"/>
        <v>82601</v>
      </c>
      <c r="E172" s="13" t="s">
        <v>12</v>
      </c>
      <c r="F172" s="14">
        <v>101.37</v>
      </c>
      <c r="G172" s="16">
        <v>5</v>
      </c>
      <c r="H172" s="17" t="s">
        <v>13</v>
      </c>
      <c r="I172" s="18" t="s">
        <v>14</v>
      </c>
    </row>
    <row r="173" spans="1:9" ht="21.75" customHeight="1">
      <c r="A173" s="11">
        <v>170</v>
      </c>
      <c r="B173" s="12" t="str">
        <f>"文化"</f>
        <v>文化</v>
      </c>
      <c r="C173" s="13" t="s">
        <v>41</v>
      </c>
      <c r="D173" s="12" t="str">
        <f t="shared" si="10"/>
        <v>82601</v>
      </c>
      <c r="E173" s="13" t="s">
        <v>12</v>
      </c>
      <c r="F173" s="14">
        <v>100.76</v>
      </c>
      <c r="G173" s="16">
        <v>6</v>
      </c>
      <c r="H173" s="17" t="s">
        <v>13</v>
      </c>
      <c r="I173" s="18" t="s">
        <v>14</v>
      </c>
    </row>
    <row r="174" spans="1:9" ht="21.75" customHeight="1">
      <c r="A174" s="11">
        <v>171</v>
      </c>
      <c r="B174" s="12" t="str">
        <f>"刘志涛"</f>
        <v>刘志涛</v>
      </c>
      <c r="C174" s="13" t="s">
        <v>42</v>
      </c>
      <c r="D174" s="12" t="str">
        <f>"82701"</f>
        <v>82701</v>
      </c>
      <c r="E174" s="13" t="s">
        <v>12</v>
      </c>
      <c r="F174" s="14">
        <v>113.6</v>
      </c>
      <c r="G174" s="16">
        <v>1</v>
      </c>
      <c r="H174" s="17" t="s">
        <v>13</v>
      </c>
      <c r="I174" s="18" t="s">
        <v>14</v>
      </c>
    </row>
    <row r="175" spans="1:9" ht="21.75" customHeight="1">
      <c r="A175" s="11">
        <v>172</v>
      </c>
      <c r="B175" s="12" t="str">
        <f>"刘磊"</f>
        <v>刘磊</v>
      </c>
      <c r="C175" s="13" t="s">
        <v>42</v>
      </c>
      <c r="D175" s="12" t="str">
        <f>"82701"</f>
        <v>82701</v>
      </c>
      <c r="E175" s="13" t="s">
        <v>12</v>
      </c>
      <c r="F175" s="14">
        <v>110.91</v>
      </c>
      <c r="G175" s="16">
        <v>2</v>
      </c>
      <c r="H175" s="17" t="s">
        <v>13</v>
      </c>
      <c r="I175" s="18" t="s">
        <v>14</v>
      </c>
    </row>
    <row r="176" spans="1:9" ht="21.75" customHeight="1">
      <c r="A176" s="11">
        <v>173</v>
      </c>
      <c r="B176" s="12" t="str">
        <f>"黄盛"</f>
        <v>黄盛</v>
      </c>
      <c r="C176" s="13" t="s">
        <v>42</v>
      </c>
      <c r="D176" s="12" t="str">
        <f>"82701"</f>
        <v>82701</v>
      </c>
      <c r="E176" s="13" t="s">
        <v>12</v>
      </c>
      <c r="F176" s="14">
        <v>110.47</v>
      </c>
      <c r="G176" s="16">
        <v>3</v>
      </c>
      <c r="H176" s="17" t="s">
        <v>13</v>
      </c>
      <c r="I176" s="18" t="s">
        <v>14</v>
      </c>
    </row>
  </sheetData>
  <sheetProtection/>
  <autoFilter ref="B3:I176"/>
  <mergeCells count="1">
    <mergeCell ref="A2:I2"/>
  </mergeCells>
  <printOptions/>
  <pageMargins left="0.75" right="0.75" top="0.5506944444444445" bottom="1" header="0.5118055555555555" footer="0.511805555555555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2016-12-04T00:54:00Z</dcterms:created>
  <dcterms:modified xsi:type="dcterms:W3CDTF">2023-09-05T16:40:40Z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465D2A4212924F0A80094B4F8105FE48_13</vt:lpwstr>
  </property>
  <property fmtid="{D5CDD505-2E9C-101B-9397-08002B2CF9AE}" pid="4" name="퀀_generated_2.-2147483648">
    <vt:i4>2052</vt:i4>
  </property>
</Properties>
</file>