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<sst xmlns="http://schemas.openxmlformats.org/spreadsheetml/2006/main" count="418" uniqueCount="34">
  <si>
    <t>2023年灵璧县公开招聘农村中小学幼儿园教师专业测试成绩及总成绩公示</t>
  </si>
  <si>
    <t>序号</t>
  </si>
  <si>
    <t>职位代码</t>
  </si>
  <si>
    <t>职位名称</t>
  </si>
  <si>
    <t>准考证号</t>
  </si>
  <si>
    <t>笔试
成绩</t>
  </si>
  <si>
    <t>专业测试
成绩</t>
  </si>
  <si>
    <t>修正系数</t>
  </si>
  <si>
    <t>总成绩</t>
  </si>
  <si>
    <t>学前教育</t>
  </si>
  <si>
    <t>小学语文</t>
  </si>
  <si>
    <t>缺考</t>
  </si>
  <si>
    <t>小学数学</t>
  </si>
  <si>
    <t>小学英语</t>
  </si>
  <si>
    <t>小学音乐</t>
  </si>
  <si>
    <t>小学信息技术</t>
  </si>
  <si>
    <t>小学体育</t>
  </si>
  <si>
    <t>小学思想政治</t>
  </si>
  <si>
    <t>小学美术</t>
  </si>
  <si>
    <t>初中历史</t>
  </si>
  <si>
    <t>初中数学</t>
  </si>
  <si>
    <t>初中美术</t>
  </si>
  <si>
    <t>初中体育</t>
  </si>
  <si>
    <t>初中信息技术</t>
  </si>
  <si>
    <t>初中音乐</t>
  </si>
  <si>
    <t>初中语文</t>
  </si>
  <si>
    <t>初中地理</t>
  </si>
  <si>
    <t>初中英语</t>
  </si>
  <si>
    <t>初中物理</t>
  </si>
  <si>
    <t>高中英语</t>
  </si>
  <si>
    <t>高中物理</t>
  </si>
  <si>
    <t>高中语文</t>
  </si>
  <si>
    <t>高中数学</t>
  </si>
  <si>
    <t>高中美术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</si>
</sst>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00_ "/>
  </numFmts>
  <fonts count="44">
    <font>
      <sz val="11"/>
      <color theme="1"/>
      <name val="Calibri"/>
      <family val="0"/>
    </font>
    <font>
      <sz val="11"/>
      <name val="宋体"/>
      <family val="0"/>
    </font>
    <font>
      <b/>
      <sz val="18"/>
      <color indexed="8"/>
      <name val="宋体"/>
      <family val="0"/>
    </font>
    <font>
      <b/>
      <sz val="11"/>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4">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41" fillId="0" borderId="0" xfId="0" applyFont="1" applyAlignment="1">
      <alignment horizontal="center" vertical="center" wrapText="1"/>
    </xf>
    <xf numFmtId="176" fontId="41" fillId="0" borderId="0" xfId="0" applyNumberFormat="1" applyFont="1" applyAlignment="1">
      <alignment horizontal="center" vertical="center" wrapText="1"/>
    </xf>
    <xf numFmtId="177" fontId="41" fillId="0" borderId="0" xfId="0" applyNumberFormat="1" applyFont="1" applyAlignment="1">
      <alignment horizontal="center" vertical="center" wrapText="1"/>
    </xf>
    <xf numFmtId="0" fontId="38" fillId="0" borderId="9" xfId="0" applyFont="1" applyBorder="1" applyAlignment="1">
      <alignment horizontal="center" vertical="center"/>
    </xf>
    <xf numFmtId="0" fontId="42" fillId="0" borderId="9" xfId="0" applyFont="1" applyBorder="1" applyAlignment="1">
      <alignment horizontal="center" vertical="center"/>
    </xf>
    <xf numFmtId="176" fontId="42" fillId="0" borderId="9" xfId="0" applyNumberFormat="1" applyFont="1" applyBorder="1" applyAlignment="1">
      <alignment horizontal="center" vertical="center"/>
    </xf>
    <xf numFmtId="176" fontId="38" fillId="0" borderId="9" xfId="0" applyNumberFormat="1" applyFont="1" applyBorder="1" applyAlignment="1">
      <alignment horizontal="center" vertical="center" wrapText="1"/>
    </xf>
    <xf numFmtId="177" fontId="38" fillId="0" borderId="9" xfId="0" applyNumberFormat="1" applyFont="1" applyBorder="1" applyAlignment="1">
      <alignment horizontal="center" vertical="center"/>
    </xf>
    <xf numFmtId="176" fontId="38" fillId="0" borderId="9" xfId="0" applyNumberFormat="1" applyFont="1" applyBorder="1" applyAlignment="1">
      <alignment horizontal="center" vertical="center"/>
    </xf>
    <xf numFmtId="0" fontId="0" fillId="0" borderId="9" xfId="0" applyBorder="1" applyAlignment="1">
      <alignment horizontal="center" vertical="center"/>
    </xf>
    <xf numFmtId="0" fontId="43" fillId="0" borderId="9" xfId="0" applyFont="1" applyBorder="1" applyAlignment="1">
      <alignment horizontal="center" vertical="center"/>
    </xf>
    <xf numFmtId="176" fontId="43" fillId="0" borderId="9" xfId="0" applyNumberFormat="1" applyFont="1" applyBorder="1" applyAlignment="1">
      <alignment horizontal="center" vertical="center"/>
    </xf>
    <xf numFmtId="176" fontId="0" fillId="0" borderId="9" xfId="0" applyNumberFormat="1" applyBorder="1" applyAlignment="1">
      <alignment horizontal="center" vertical="center"/>
    </xf>
    <xf numFmtId="177" fontId="0" fillId="0" borderId="9" xfId="0" applyNumberFormat="1" applyBorder="1" applyAlignment="1">
      <alignment horizontal="center" vertical="center"/>
    </xf>
    <xf numFmtId="0" fontId="43" fillId="0" borderId="9" xfId="0" applyFont="1" applyFill="1" applyBorder="1" applyAlignment="1">
      <alignment horizontal="center" vertical="center"/>
    </xf>
    <xf numFmtId="176" fontId="43" fillId="0" borderId="9" xfId="0" applyNumberFormat="1" applyFont="1" applyFill="1" applyBorder="1" applyAlignment="1">
      <alignment horizontal="center" vertical="center"/>
    </xf>
    <xf numFmtId="176" fontId="0" fillId="0" borderId="9" xfId="0" applyNumberFormat="1" applyFill="1" applyBorder="1" applyAlignment="1">
      <alignment horizontal="center" vertical="center"/>
    </xf>
    <xf numFmtId="177"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7"/>
  <sheetViews>
    <sheetView tabSelected="1" zoomScale="115" zoomScaleNormal="115" zoomScaleSheetLayoutView="100" workbookViewId="0" topLeftCell="A1">
      <pane ySplit="2" topLeftCell="A3" activePane="bottomLeft" state="frozen"/>
      <selection pane="bottomLeft" activeCell="N11" sqref="N11"/>
    </sheetView>
  </sheetViews>
  <sheetFormatPr defaultColWidth="9.00390625" defaultRowHeight="21" customHeight="1"/>
  <cols>
    <col min="1" max="1" width="5.7109375" style="2" customWidth="1"/>
    <col min="2" max="2" width="11.421875" style="2" customWidth="1"/>
    <col min="3" max="4" width="13.421875" style="2" customWidth="1"/>
    <col min="5" max="5" width="9.421875" style="3" customWidth="1"/>
    <col min="6" max="6" width="9.57421875" style="4" customWidth="1"/>
    <col min="7" max="7" width="13.00390625" style="5" customWidth="1"/>
    <col min="8" max="8" width="9.00390625" style="4" customWidth="1"/>
  </cols>
  <sheetData>
    <row r="1" spans="1:8" ht="48" customHeight="1">
      <c r="A1" s="6" t="s">
        <v>0</v>
      </c>
      <c r="B1" s="6"/>
      <c r="C1" s="6"/>
      <c r="D1" s="6"/>
      <c r="E1" s="7"/>
      <c r="F1" s="7"/>
      <c r="G1" s="8"/>
      <c r="H1" s="7"/>
    </row>
    <row r="2" spans="1:8" s="1" customFormat="1" ht="27.75" customHeight="1">
      <c r="A2" s="9" t="s">
        <v>1</v>
      </c>
      <c r="B2" s="10" t="s">
        <v>2</v>
      </c>
      <c r="C2" s="10" t="s">
        <v>3</v>
      </c>
      <c r="D2" s="10" t="s">
        <v>4</v>
      </c>
      <c r="E2" s="11" t="s">
        <v>5</v>
      </c>
      <c r="F2" s="12" t="s">
        <v>6</v>
      </c>
      <c r="G2" s="13" t="s">
        <v>7</v>
      </c>
      <c r="H2" s="14" t="s">
        <v>8</v>
      </c>
    </row>
    <row r="3" spans="1:8" ht="21" customHeight="1">
      <c r="A3" s="15">
        <v>1</v>
      </c>
      <c r="B3" s="16" t="str">
        <f aca="true" t="shared" si="0" ref="B3:B17">"20230301"</f>
        <v>20230301</v>
      </c>
      <c r="C3" s="16" t="s">
        <v>9</v>
      </c>
      <c r="D3" s="16" t="str">
        <f>"2381200404"</f>
        <v>2381200404</v>
      </c>
      <c r="E3" s="17">
        <v>81.9</v>
      </c>
      <c r="F3" s="18">
        <v>79.16</v>
      </c>
      <c r="G3" s="19"/>
      <c r="H3" s="18">
        <v>80.256</v>
      </c>
    </row>
    <row r="4" spans="1:8" ht="21" customHeight="1">
      <c r="A4" s="15">
        <v>2</v>
      </c>
      <c r="B4" s="16" t="str">
        <f t="shared" si="0"/>
        <v>20230301</v>
      </c>
      <c r="C4" s="16" t="s">
        <v>9</v>
      </c>
      <c r="D4" s="16" t="str">
        <f>"2381201406"</f>
        <v>2381201406</v>
      </c>
      <c r="E4" s="17">
        <v>81.7</v>
      </c>
      <c r="F4" s="18">
        <v>77.24</v>
      </c>
      <c r="G4" s="19"/>
      <c r="H4" s="18">
        <v>79.024</v>
      </c>
    </row>
    <row r="5" spans="1:8" ht="21" customHeight="1">
      <c r="A5" s="15">
        <v>3</v>
      </c>
      <c r="B5" s="16" t="str">
        <f t="shared" si="0"/>
        <v>20230301</v>
      </c>
      <c r="C5" s="16" t="s">
        <v>9</v>
      </c>
      <c r="D5" s="16" t="str">
        <f>"2381200901"</f>
        <v>2381200901</v>
      </c>
      <c r="E5" s="17">
        <v>78.3</v>
      </c>
      <c r="F5" s="18">
        <v>83.18</v>
      </c>
      <c r="G5" s="19"/>
      <c r="H5" s="18">
        <v>81.22800000000001</v>
      </c>
    </row>
    <row r="6" spans="1:8" ht="21" customHeight="1">
      <c r="A6" s="15">
        <v>4</v>
      </c>
      <c r="B6" s="16" t="str">
        <f t="shared" si="0"/>
        <v>20230301</v>
      </c>
      <c r="C6" s="16" t="s">
        <v>9</v>
      </c>
      <c r="D6" s="16" t="str">
        <f>"2381201614"</f>
        <v>2381201614</v>
      </c>
      <c r="E6" s="17">
        <v>77.6</v>
      </c>
      <c r="F6" s="18">
        <v>79.64</v>
      </c>
      <c r="G6" s="19"/>
      <c r="H6" s="18">
        <v>78.824</v>
      </c>
    </row>
    <row r="7" spans="1:8" ht="21" customHeight="1">
      <c r="A7" s="15">
        <v>5</v>
      </c>
      <c r="B7" s="16" t="str">
        <f t="shared" si="0"/>
        <v>20230301</v>
      </c>
      <c r="C7" s="16" t="s">
        <v>9</v>
      </c>
      <c r="D7" s="16" t="str">
        <f>"2381200116"</f>
        <v>2381200116</v>
      </c>
      <c r="E7" s="17">
        <v>75.9</v>
      </c>
      <c r="F7" s="18">
        <v>80.52</v>
      </c>
      <c r="G7" s="19"/>
      <c r="H7" s="18">
        <v>78.672</v>
      </c>
    </row>
    <row r="8" spans="1:8" ht="21" customHeight="1">
      <c r="A8" s="15">
        <v>6</v>
      </c>
      <c r="B8" s="16" t="str">
        <f t="shared" si="0"/>
        <v>20230301</v>
      </c>
      <c r="C8" s="16" t="s">
        <v>9</v>
      </c>
      <c r="D8" s="16" t="str">
        <f>"2381201007"</f>
        <v>2381201007</v>
      </c>
      <c r="E8" s="17">
        <v>74.7</v>
      </c>
      <c r="F8" s="18">
        <v>79.46</v>
      </c>
      <c r="G8" s="19"/>
      <c r="H8" s="18">
        <v>77.556</v>
      </c>
    </row>
    <row r="9" spans="1:8" ht="21" customHeight="1">
      <c r="A9" s="15">
        <v>7</v>
      </c>
      <c r="B9" s="16" t="str">
        <f t="shared" si="0"/>
        <v>20230301</v>
      </c>
      <c r="C9" s="16" t="s">
        <v>9</v>
      </c>
      <c r="D9" s="16" t="str">
        <f>"2381201519"</f>
        <v>2381201519</v>
      </c>
      <c r="E9" s="17">
        <v>74.5</v>
      </c>
      <c r="F9" s="18">
        <v>80.4</v>
      </c>
      <c r="G9" s="19"/>
      <c r="H9" s="18">
        <v>78.04</v>
      </c>
    </row>
    <row r="10" spans="1:8" ht="21" customHeight="1">
      <c r="A10" s="15">
        <v>8</v>
      </c>
      <c r="B10" s="16" t="str">
        <f t="shared" si="0"/>
        <v>20230301</v>
      </c>
      <c r="C10" s="16" t="s">
        <v>9</v>
      </c>
      <c r="D10" s="16" t="str">
        <f>"2381201209"</f>
        <v>2381201209</v>
      </c>
      <c r="E10" s="17">
        <v>74.2</v>
      </c>
      <c r="F10" s="18">
        <v>80.1</v>
      </c>
      <c r="G10" s="19"/>
      <c r="H10" s="18">
        <v>77.74</v>
      </c>
    </row>
    <row r="11" spans="1:8" ht="21" customHeight="1">
      <c r="A11" s="15">
        <v>9</v>
      </c>
      <c r="B11" s="16" t="str">
        <f t="shared" si="0"/>
        <v>20230301</v>
      </c>
      <c r="C11" s="16" t="s">
        <v>9</v>
      </c>
      <c r="D11" s="16" t="str">
        <f>"2381200504"</f>
        <v>2381200504</v>
      </c>
      <c r="E11" s="17">
        <v>73.8</v>
      </c>
      <c r="F11" s="18">
        <v>79.64</v>
      </c>
      <c r="G11" s="19"/>
      <c r="H11" s="18">
        <v>77.304</v>
      </c>
    </row>
    <row r="12" spans="1:8" ht="21" customHeight="1">
      <c r="A12" s="15">
        <v>10</v>
      </c>
      <c r="B12" s="16" t="str">
        <f t="shared" si="0"/>
        <v>20230301</v>
      </c>
      <c r="C12" s="16" t="s">
        <v>9</v>
      </c>
      <c r="D12" s="16" t="str">
        <f>"2381200828"</f>
        <v>2381200828</v>
      </c>
      <c r="E12" s="17">
        <v>73.5</v>
      </c>
      <c r="F12" s="18">
        <v>81.02</v>
      </c>
      <c r="G12" s="19"/>
      <c r="H12" s="18">
        <v>78.012</v>
      </c>
    </row>
    <row r="13" spans="1:8" ht="21" customHeight="1">
      <c r="A13" s="15">
        <v>11</v>
      </c>
      <c r="B13" s="16" t="str">
        <f t="shared" si="0"/>
        <v>20230301</v>
      </c>
      <c r="C13" s="16" t="s">
        <v>9</v>
      </c>
      <c r="D13" s="16" t="str">
        <f>"2381201020"</f>
        <v>2381201020</v>
      </c>
      <c r="E13" s="17">
        <v>73.5</v>
      </c>
      <c r="F13" s="18">
        <v>79</v>
      </c>
      <c r="G13" s="19"/>
      <c r="H13" s="18">
        <v>76.8</v>
      </c>
    </row>
    <row r="14" spans="1:8" ht="21" customHeight="1">
      <c r="A14" s="15">
        <v>12</v>
      </c>
      <c r="B14" s="16" t="str">
        <f t="shared" si="0"/>
        <v>20230301</v>
      </c>
      <c r="C14" s="16" t="s">
        <v>9</v>
      </c>
      <c r="D14" s="16" t="str">
        <f>"2381200130"</f>
        <v>2381200130</v>
      </c>
      <c r="E14" s="17">
        <v>73.1</v>
      </c>
      <c r="F14" s="18">
        <v>79.3</v>
      </c>
      <c r="G14" s="19"/>
      <c r="H14" s="18">
        <v>76.82</v>
      </c>
    </row>
    <row r="15" spans="1:8" ht="21" customHeight="1">
      <c r="A15" s="15">
        <v>13</v>
      </c>
      <c r="B15" s="16" t="str">
        <f t="shared" si="0"/>
        <v>20230301</v>
      </c>
      <c r="C15" s="16" t="s">
        <v>9</v>
      </c>
      <c r="D15" s="16" t="str">
        <f>"2381200113"</f>
        <v>2381200113</v>
      </c>
      <c r="E15" s="17">
        <v>72.9</v>
      </c>
      <c r="F15" s="18">
        <v>82.96</v>
      </c>
      <c r="G15" s="19"/>
      <c r="H15" s="18">
        <v>78.936</v>
      </c>
    </row>
    <row r="16" spans="1:8" ht="21" customHeight="1">
      <c r="A16" s="15">
        <v>14</v>
      </c>
      <c r="B16" s="16" t="str">
        <f t="shared" si="0"/>
        <v>20230301</v>
      </c>
      <c r="C16" s="16" t="s">
        <v>9</v>
      </c>
      <c r="D16" s="16" t="str">
        <f>"2381200222"</f>
        <v>2381200222</v>
      </c>
      <c r="E16" s="17">
        <v>72.8</v>
      </c>
      <c r="F16" s="18">
        <v>79.36</v>
      </c>
      <c r="G16" s="19"/>
      <c r="H16" s="18">
        <v>76.736</v>
      </c>
    </row>
    <row r="17" spans="1:8" ht="21" customHeight="1">
      <c r="A17" s="15">
        <v>15</v>
      </c>
      <c r="B17" s="16" t="str">
        <f t="shared" si="0"/>
        <v>20230301</v>
      </c>
      <c r="C17" s="16" t="s">
        <v>9</v>
      </c>
      <c r="D17" s="16" t="str">
        <f>"2381200319"</f>
        <v>2381200319</v>
      </c>
      <c r="E17" s="17">
        <v>72.8</v>
      </c>
      <c r="F17" s="18">
        <v>77.3</v>
      </c>
      <c r="G17" s="19"/>
      <c r="H17" s="18">
        <v>75.5</v>
      </c>
    </row>
    <row r="18" spans="1:8" ht="21" customHeight="1">
      <c r="A18" s="15">
        <v>16</v>
      </c>
      <c r="B18" s="20" t="str">
        <f aca="true" t="shared" si="1" ref="B18:B62">"20230302"</f>
        <v>20230302</v>
      </c>
      <c r="C18" s="20" t="s">
        <v>10</v>
      </c>
      <c r="D18" s="20" t="str">
        <f>"2381201919"</f>
        <v>2381201919</v>
      </c>
      <c r="E18" s="21">
        <v>91.4</v>
      </c>
      <c r="F18" s="22">
        <v>81.4</v>
      </c>
      <c r="G18" s="23">
        <v>1.0041995</v>
      </c>
      <c r="H18" s="22">
        <v>85.60510357999999</v>
      </c>
    </row>
    <row r="19" spans="1:8" ht="21" customHeight="1">
      <c r="A19" s="15">
        <v>17</v>
      </c>
      <c r="B19" s="20" t="str">
        <f t="shared" si="1"/>
        <v>20230302</v>
      </c>
      <c r="C19" s="20" t="s">
        <v>10</v>
      </c>
      <c r="D19" s="20" t="str">
        <f>"2381202915"</f>
        <v>2381202915</v>
      </c>
      <c r="E19" s="21">
        <v>91.2</v>
      </c>
      <c r="F19" s="22">
        <v>83.7</v>
      </c>
      <c r="G19" s="23">
        <v>0.995638</v>
      </c>
      <c r="H19" s="22">
        <v>86.48094036</v>
      </c>
    </row>
    <row r="20" spans="1:8" ht="21" customHeight="1">
      <c r="A20" s="15">
        <v>18</v>
      </c>
      <c r="B20" s="20" t="str">
        <f t="shared" si="1"/>
        <v>20230302</v>
      </c>
      <c r="C20" s="20" t="s">
        <v>10</v>
      </c>
      <c r="D20" s="20" t="str">
        <f>"2381202110"</f>
        <v>2381202110</v>
      </c>
      <c r="E20" s="21">
        <v>89.9</v>
      </c>
      <c r="F20" s="22">
        <v>83.28</v>
      </c>
      <c r="G20" s="23">
        <v>0.995638</v>
      </c>
      <c r="H20" s="22">
        <v>85.710039584</v>
      </c>
    </row>
    <row r="21" spans="1:8" ht="21" customHeight="1">
      <c r="A21" s="15">
        <v>19</v>
      </c>
      <c r="B21" s="20" t="str">
        <f t="shared" si="1"/>
        <v>20230302</v>
      </c>
      <c r="C21" s="20" t="s">
        <v>10</v>
      </c>
      <c r="D21" s="20" t="str">
        <f>"2381203409"</f>
        <v>2381203409</v>
      </c>
      <c r="E21" s="21">
        <v>89.4</v>
      </c>
      <c r="F21" s="22">
        <v>75.34</v>
      </c>
      <c r="G21" s="23">
        <v>1.0041995</v>
      </c>
      <c r="H21" s="22">
        <v>81.153834198</v>
      </c>
    </row>
    <row r="22" spans="1:8" ht="21" customHeight="1">
      <c r="A22" s="15">
        <v>20</v>
      </c>
      <c r="B22" s="20" t="str">
        <f t="shared" si="1"/>
        <v>20230302</v>
      </c>
      <c r="C22" s="20" t="s">
        <v>10</v>
      </c>
      <c r="D22" s="20" t="str">
        <f>"2381203512"</f>
        <v>2381203512</v>
      </c>
      <c r="E22" s="21">
        <v>89</v>
      </c>
      <c r="F22" s="22">
        <v>76.86</v>
      </c>
      <c r="G22" s="23">
        <v>1.0041995</v>
      </c>
      <c r="H22" s="22">
        <v>81.909664142</v>
      </c>
    </row>
    <row r="23" spans="1:8" ht="21" customHeight="1">
      <c r="A23" s="15">
        <v>21</v>
      </c>
      <c r="B23" s="20" t="str">
        <f t="shared" si="1"/>
        <v>20230302</v>
      </c>
      <c r="C23" s="20" t="s">
        <v>10</v>
      </c>
      <c r="D23" s="20" t="str">
        <f>"2381202811"</f>
        <v>2381202811</v>
      </c>
      <c r="E23" s="21">
        <v>88.7</v>
      </c>
      <c r="F23" s="22">
        <v>82.44</v>
      </c>
      <c r="G23" s="23">
        <v>0.995638</v>
      </c>
      <c r="H23" s="22">
        <v>84.72823803200001</v>
      </c>
    </row>
    <row r="24" spans="1:8" ht="21" customHeight="1">
      <c r="A24" s="15">
        <v>22</v>
      </c>
      <c r="B24" s="20" t="str">
        <f t="shared" si="1"/>
        <v>20230302</v>
      </c>
      <c r="C24" s="20" t="s">
        <v>10</v>
      </c>
      <c r="D24" s="20" t="str">
        <f>"2381202706"</f>
        <v>2381202706</v>
      </c>
      <c r="E24" s="21">
        <v>88.6</v>
      </c>
      <c r="F24" s="22">
        <v>81.4</v>
      </c>
      <c r="G24" s="23">
        <v>0.995638</v>
      </c>
      <c r="H24" s="22">
        <v>84.06695991999999</v>
      </c>
    </row>
    <row r="25" spans="1:8" ht="21" customHeight="1">
      <c r="A25" s="15">
        <v>23</v>
      </c>
      <c r="B25" s="20" t="str">
        <f t="shared" si="1"/>
        <v>20230302</v>
      </c>
      <c r="C25" s="20" t="s">
        <v>10</v>
      </c>
      <c r="D25" s="20" t="str">
        <f>"2381202208"</f>
        <v>2381202208</v>
      </c>
      <c r="E25" s="21">
        <v>88.5</v>
      </c>
      <c r="F25" s="22">
        <v>82.62</v>
      </c>
      <c r="G25" s="23">
        <v>1.0041995</v>
      </c>
      <c r="H25" s="22">
        <v>85.180177614</v>
      </c>
    </row>
    <row r="26" spans="1:8" ht="21" customHeight="1">
      <c r="A26" s="15">
        <v>24</v>
      </c>
      <c r="B26" s="20" t="str">
        <f t="shared" si="1"/>
        <v>20230302</v>
      </c>
      <c r="C26" s="20" t="s">
        <v>10</v>
      </c>
      <c r="D26" s="20" t="str">
        <f>"2381202727"</f>
        <v>2381202727</v>
      </c>
      <c r="E26" s="21">
        <v>88.5</v>
      </c>
      <c r="F26" s="22">
        <v>83.74</v>
      </c>
      <c r="G26" s="23">
        <v>1.0041995</v>
      </c>
      <c r="H26" s="22">
        <v>85.85499967799998</v>
      </c>
    </row>
    <row r="27" spans="1:8" ht="21" customHeight="1">
      <c r="A27" s="15">
        <v>25</v>
      </c>
      <c r="B27" s="20" t="str">
        <f t="shared" si="1"/>
        <v>20230302</v>
      </c>
      <c r="C27" s="20" t="s">
        <v>10</v>
      </c>
      <c r="D27" s="20" t="str">
        <f>"2381201906"</f>
        <v>2381201906</v>
      </c>
      <c r="E27" s="21">
        <v>88.4</v>
      </c>
      <c r="F27" s="22">
        <v>81.62</v>
      </c>
      <c r="G27" s="23">
        <v>0.995638</v>
      </c>
      <c r="H27" s="22">
        <v>84.118384136</v>
      </c>
    </row>
    <row r="28" spans="1:8" ht="21" customHeight="1">
      <c r="A28" s="15">
        <v>26</v>
      </c>
      <c r="B28" s="20" t="str">
        <f t="shared" si="1"/>
        <v>20230302</v>
      </c>
      <c r="C28" s="20" t="s">
        <v>10</v>
      </c>
      <c r="D28" s="20" t="str">
        <f>"2381202220"</f>
        <v>2381202220</v>
      </c>
      <c r="E28" s="21">
        <v>88</v>
      </c>
      <c r="F28" s="22">
        <v>83.6</v>
      </c>
      <c r="G28" s="23">
        <v>0.995638</v>
      </c>
      <c r="H28" s="22">
        <v>85.14120208</v>
      </c>
    </row>
    <row r="29" spans="1:8" ht="21" customHeight="1">
      <c r="A29" s="15">
        <v>27</v>
      </c>
      <c r="B29" s="20" t="str">
        <f t="shared" si="1"/>
        <v>20230302</v>
      </c>
      <c r="C29" s="20" t="s">
        <v>10</v>
      </c>
      <c r="D29" s="20" t="str">
        <f>"2381203629"</f>
        <v>2381203629</v>
      </c>
      <c r="E29" s="21">
        <v>87.8</v>
      </c>
      <c r="F29" s="22">
        <v>84.94</v>
      </c>
      <c r="G29" s="23">
        <v>1.0041995</v>
      </c>
      <c r="H29" s="22">
        <v>86.29802331799999</v>
      </c>
    </row>
    <row r="30" spans="1:8" ht="21" customHeight="1">
      <c r="A30" s="15">
        <v>28</v>
      </c>
      <c r="B30" s="20" t="str">
        <f t="shared" si="1"/>
        <v>20230302</v>
      </c>
      <c r="C30" s="20" t="s">
        <v>10</v>
      </c>
      <c r="D30" s="20" t="str">
        <f>"2381201901"</f>
        <v>2381201901</v>
      </c>
      <c r="E30" s="21">
        <v>87.4</v>
      </c>
      <c r="F30" s="22">
        <v>78.52</v>
      </c>
      <c r="G30" s="23">
        <v>1.0041995</v>
      </c>
      <c r="H30" s="22">
        <v>82.269846844</v>
      </c>
    </row>
    <row r="31" spans="1:8" ht="21" customHeight="1">
      <c r="A31" s="15">
        <v>29</v>
      </c>
      <c r="B31" s="20" t="str">
        <f t="shared" si="1"/>
        <v>20230302</v>
      </c>
      <c r="C31" s="20" t="s">
        <v>10</v>
      </c>
      <c r="D31" s="20" t="str">
        <f>"2381202806"</f>
        <v>2381202806</v>
      </c>
      <c r="E31" s="21">
        <v>87.4</v>
      </c>
      <c r="F31" s="22">
        <v>82.36</v>
      </c>
      <c r="G31" s="23">
        <v>0.995638</v>
      </c>
      <c r="H31" s="22">
        <v>84.160447408</v>
      </c>
    </row>
    <row r="32" spans="1:8" ht="21" customHeight="1">
      <c r="A32" s="15">
        <v>30</v>
      </c>
      <c r="B32" s="20" t="str">
        <f t="shared" si="1"/>
        <v>20230302</v>
      </c>
      <c r="C32" s="20" t="s">
        <v>10</v>
      </c>
      <c r="D32" s="20" t="str">
        <f>"2381203517"</f>
        <v>2381203517</v>
      </c>
      <c r="E32" s="21">
        <v>87.1</v>
      </c>
      <c r="F32" s="22">
        <v>76.68</v>
      </c>
      <c r="G32" s="23">
        <v>0.995638</v>
      </c>
      <c r="H32" s="22">
        <v>80.647313104</v>
      </c>
    </row>
    <row r="33" spans="1:8" ht="21" customHeight="1">
      <c r="A33" s="15">
        <v>31</v>
      </c>
      <c r="B33" s="20" t="str">
        <f t="shared" si="1"/>
        <v>20230302</v>
      </c>
      <c r="C33" s="20" t="s">
        <v>10</v>
      </c>
      <c r="D33" s="20" t="str">
        <f>"2381203528"</f>
        <v>2381203528</v>
      </c>
      <c r="E33" s="21">
        <v>86.9</v>
      </c>
      <c r="F33" s="22">
        <v>79.52</v>
      </c>
      <c r="G33" s="23">
        <v>1.0041995</v>
      </c>
      <c r="H33" s="22">
        <v>82.672366544</v>
      </c>
    </row>
    <row r="34" spans="1:8" ht="21" customHeight="1">
      <c r="A34" s="15">
        <v>32</v>
      </c>
      <c r="B34" s="20" t="str">
        <f t="shared" si="1"/>
        <v>20230302</v>
      </c>
      <c r="C34" s="20" t="s">
        <v>10</v>
      </c>
      <c r="D34" s="20" t="str">
        <f>"2381202926"</f>
        <v>2381202926</v>
      </c>
      <c r="E34" s="21">
        <v>86.7</v>
      </c>
      <c r="F34" s="22">
        <v>80.62</v>
      </c>
      <c r="G34" s="23">
        <v>1.0041995</v>
      </c>
      <c r="H34" s="22">
        <v>83.255138214</v>
      </c>
    </row>
    <row r="35" spans="1:8" ht="21" customHeight="1">
      <c r="A35" s="15">
        <v>33</v>
      </c>
      <c r="B35" s="20" t="str">
        <f t="shared" si="1"/>
        <v>20230302</v>
      </c>
      <c r="C35" s="20" t="s">
        <v>10</v>
      </c>
      <c r="D35" s="20" t="str">
        <f>"2381203408"</f>
        <v>2381203408</v>
      </c>
      <c r="E35" s="21">
        <v>86.7</v>
      </c>
      <c r="F35" s="22">
        <v>80.62</v>
      </c>
      <c r="G35" s="23">
        <v>0.995638</v>
      </c>
      <c r="H35" s="22">
        <v>82.841001336</v>
      </c>
    </row>
    <row r="36" spans="1:8" ht="21" customHeight="1">
      <c r="A36" s="15">
        <v>34</v>
      </c>
      <c r="B36" s="20" t="str">
        <f t="shared" si="1"/>
        <v>20230302</v>
      </c>
      <c r="C36" s="20" t="s">
        <v>10</v>
      </c>
      <c r="D36" s="20" t="str">
        <f>"2381203425"</f>
        <v>2381203425</v>
      </c>
      <c r="E36" s="21">
        <v>86.7</v>
      </c>
      <c r="F36" s="22" t="s">
        <v>11</v>
      </c>
      <c r="G36" s="23"/>
      <c r="H36" s="22">
        <v>34.68</v>
      </c>
    </row>
    <row r="37" spans="1:8" ht="21" customHeight="1">
      <c r="A37" s="15">
        <v>35</v>
      </c>
      <c r="B37" s="20" t="str">
        <f t="shared" si="1"/>
        <v>20230302</v>
      </c>
      <c r="C37" s="20" t="s">
        <v>10</v>
      </c>
      <c r="D37" s="20" t="str">
        <f>"2381201825"</f>
        <v>2381201825</v>
      </c>
      <c r="E37" s="21">
        <v>86.4</v>
      </c>
      <c r="F37" s="22">
        <v>75.26</v>
      </c>
      <c r="G37" s="23">
        <v>1.0041995</v>
      </c>
      <c r="H37" s="22">
        <v>79.905632622</v>
      </c>
    </row>
    <row r="38" spans="1:8" ht="21" customHeight="1">
      <c r="A38" s="15">
        <v>36</v>
      </c>
      <c r="B38" s="20" t="str">
        <f t="shared" si="1"/>
        <v>20230302</v>
      </c>
      <c r="C38" s="20" t="s">
        <v>10</v>
      </c>
      <c r="D38" s="20" t="str">
        <f>"2381203413"</f>
        <v>2381203413</v>
      </c>
      <c r="E38" s="21">
        <v>86.2</v>
      </c>
      <c r="F38" s="22">
        <v>84.56</v>
      </c>
      <c r="G38" s="23">
        <v>1.0041995</v>
      </c>
      <c r="H38" s="22">
        <v>85.42906583199999</v>
      </c>
    </row>
    <row r="39" spans="1:8" ht="21" customHeight="1">
      <c r="A39" s="15">
        <v>37</v>
      </c>
      <c r="B39" s="20" t="str">
        <f t="shared" si="1"/>
        <v>20230302</v>
      </c>
      <c r="C39" s="20" t="s">
        <v>10</v>
      </c>
      <c r="D39" s="20" t="str">
        <f>"2381202115"</f>
        <v>2381202115</v>
      </c>
      <c r="E39" s="21">
        <v>85.9</v>
      </c>
      <c r="F39" s="22">
        <v>82.16</v>
      </c>
      <c r="G39" s="23">
        <v>0.995638</v>
      </c>
      <c r="H39" s="22">
        <v>83.440970848</v>
      </c>
    </row>
    <row r="40" spans="1:8" ht="21" customHeight="1">
      <c r="A40" s="15">
        <v>38</v>
      </c>
      <c r="B40" s="20" t="str">
        <f t="shared" si="1"/>
        <v>20230302</v>
      </c>
      <c r="C40" s="20" t="s">
        <v>10</v>
      </c>
      <c r="D40" s="20" t="str">
        <f>"2381202414"</f>
        <v>2381202414</v>
      </c>
      <c r="E40" s="21">
        <v>85.9</v>
      </c>
      <c r="F40" s="22">
        <v>76.78</v>
      </c>
      <c r="G40" s="23">
        <v>0.995638</v>
      </c>
      <c r="H40" s="22">
        <v>80.227051384</v>
      </c>
    </row>
    <row r="41" spans="1:8" ht="21" customHeight="1">
      <c r="A41" s="15">
        <v>39</v>
      </c>
      <c r="B41" s="20" t="str">
        <f t="shared" si="1"/>
        <v>20230302</v>
      </c>
      <c r="C41" s="20" t="s">
        <v>10</v>
      </c>
      <c r="D41" s="20" t="str">
        <f>"2381202620"</f>
        <v>2381202620</v>
      </c>
      <c r="E41" s="21">
        <v>85.8</v>
      </c>
      <c r="F41" s="22">
        <v>74.44</v>
      </c>
      <c r="G41" s="23">
        <v>1.0041995</v>
      </c>
      <c r="H41" s="22">
        <v>79.171566468</v>
      </c>
    </row>
    <row r="42" spans="1:8" ht="21" customHeight="1">
      <c r="A42" s="15">
        <v>40</v>
      </c>
      <c r="B42" s="20" t="str">
        <f t="shared" si="1"/>
        <v>20230302</v>
      </c>
      <c r="C42" s="20" t="s">
        <v>10</v>
      </c>
      <c r="D42" s="20" t="str">
        <f>"2381202114"</f>
        <v>2381202114</v>
      </c>
      <c r="E42" s="21">
        <v>85.7</v>
      </c>
      <c r="F42" s="22" t="s">
        <v>11</v>
      </c>
      <c r="G42" s="23"/>
      <c r="H42" s="22">
        <v>34.28</v>
      </c>
    </row>
    <row r="43" spans="1:8" ht="21" customHeight="1">
      <c r="A43" s="15">
        <v>41</v>
      </c>
      <c r="B43" s="20" t="str">
        <f t="shared" si="1"/>
        <v>20230302</v>
      </c>
      <c r="C43" s="20" t="s">
        <v>10</v>
      </c>
      <c r="D43" s="20" t="str">
        <f>"2381202416"</f>
        <v>2381202416</v>
      </c>
      <c r="E43" s="21">
        <v>85.7</v>
      </c>
      <c r="F43" s="22">
        <v>80.54</v>
      </c>
      <c r="G43" s="23">
        <v>0.995638</v>
      </c>
      <c r="H43" s="22">
        <v>82.39321071200001</v>
      </c>
    </row>
    <row r="44" spans="1:8" ht="21" customHeight="1">
      <c r="A44" s="15">
        <v>42</v>
      </c>
      <c r="B44" s="20" t="str">
        <f t="shared" si="1"/>
        <v>20230302</v>
      </c>
      <c r="C44" s="20" t="s">
        <v>10</v>
      </c>
      <c r="D44" s="20" t="str">
        <f>"2381203721"</f>
        <v>2381203721</v>
      </c>
      <c r="E44" s="21">
        <v>85.6</v>
      </c>
      <c r="F44" s="22">
        <v>84.2</v>
      </c>
      <c r="G44" s="23">
        <v>1.0041995</v>
      </c>
      <c r="H44" s="22">
        <v>84.97215874</v>
      </c>
    </row>
    <row r="45" spans="1:8" ht="21" customHeight="1">
      <c r="A45" s="15">
        <v>43</v>
      </c>
      <c r="B45" s="20" t="str">
        <f t="shared" si="1"/>
        <v>20230302</v>
      </c>
      <c r="C45" s="20" t="s">
        <v>10</v>
      </c>
      <c r="D45" s="20" t="str">
        <f>"2381202116"</f>
        <v>2381202116</v>
      </c>
      <c r="E45" s="21">
        <v>85.6</v>
      </c>
      <c r="F45" s="22">
        <v>81.72</v>
      </c>
      <c r="G45" s="23">
        <v>0.995638</v>
      </c>
      <c r="H45" s="22">
        <v>83.058122416</v>
      </c>
    </row>
    <row r="46" spans="1:8" ht="21" customHeight="1">
      <c r="A46" s="15">
        <v>44</v>
      </c>
      <c r="B46" s="20" t="str">
        <f t="shared" si="1"/>
        <v>20230302</v>
      </c>
      <c r="C46" s="20" t="s">
        <v>10</v>
      </c>
      <c r="D46" s="20" t="str">
        <f>"2381202215"</f>
        <v>2381202215</v>
      </c>
      <c r="E46" s="21">
        <v>85.3</v>
      </c>
      <c r="F46" s="22">
        <v>79.14</v>
      </c>
      <c r="G46" s="23">
        <v>1.0041995</v>
      </c>
      <c r="H46" s="22">
        <v>81.803409058</v>
      </c>
    </row>
    <row r="47" spans="1:8" ht="21" customHeight="1">
      <c r="A47" s="15">
        <v>45</v>
      </c>
      <c r="B47" s="20" t="str">
        <f t="shared" si="1"/>
        <v>20230302</v>
      </c>
      <c r="C47" s="20" t="s">
        <v>10</v>
      </c>
      <c r="D47" s="20" t="str">
        <f>"2381202920"</f>
        <v>2381202920</v>
      </c>
      <c r="E47" s="21">
        <v>85.3</v>
      </c>
      <c r="F47" s="22">
        <v>82.4</v>
      </c>
      <c r="G47" s="23">
        <v>0.995638</v>
      </c>
      <c r="H47" s="22">
        <v>83.34434272</v>
      </c>
    </row>
    <row r="48" spans="1:8" ht="21" customHeight="1">
      <c r="A48" s="15">
        <v>46</v>
      </c>
      <c r="B48" s="20" t="str">
        <f t="shared" si="1"/>
        <v>20230302</v>
      </c>
      <c r="C48" s="20" t="s">
        <v>10</v>
      </c>
      <c r="D48" s="20" t="str">
        <f>"2381202409"</f>
        <v>2381202409</v>
      </c>
      <c r="E48" s="21">
        <v>85.2</v>
      </c>
      <c r="F48" s="22">
        <v>76.92</v>
      </c>
      <c r="G48" s="23">
        <v>1.0041995</v>
      </c>
      <c r="H48" s="22">
        <v>80.425815324</v>
      </c>
    </row>
    <row r="49" spans="1:8" ht="21" customHeight="1">
      <c r="A49" s="15">
        <v>47</v>
      </c>
      <c r="B49" s="20" t="str">
        <f t="shared" si="1"/>
        <v>20230302</v>
      </c>
      <c r="C49" s="20" t="s">
        <v>10</v>
      </c>
      <c r="D49" s="20" t="str">
        <f>"2381202922"</f>
        <v>2381202922</v>
      </c>
      <c r="E49" s="21">
        <v>85.2</v>
      </c>
      <c r="F49" s="22">
        <v>84</v>
      </c>
      <c r="G49" s="23">
        <v>1.0041995</v>
      </c>
      <c r="H49" s="22">
        <v>84.69165480000001</v>
      </c>
    </row>
    <row r="50" spans="1:8" ht="21" customHeight="1">
      <c r="A50" s="15">
        <v>48</v>
      </c>
      <c r="B50" s="20" t="str">
        <f t="shared" si="1"/>
        <v>20230302</v>
      </c>
      <c r="C50" s="20" t="s">
        <v>10</v>
      </c>
      <c r="D50" s="20" t="str">
        <f>"2381202130"</f>
        <v>2381202130</v>
      </c>
      <c r="E50" s="21">
        <v>85.2</v>
      </c>
      <c r="F50" s="22">
        <v>78.52</v>
      </c>
      <c r="G50" s="23">
        <v>0.995638</v>
      </c>
      <c r="H50" s="22">
        <v>80.986497456</v>
      </c>
    </row>
    <row r="51" spans="1:8" ht="21" customHeight="1">
      <c r="A51" s="15">
        <v>49</v>
      </c>
      <c r="B51" s="20" t="str">
        <f t="shared" si="1"/>
        <v>20230302</v>
      </c>
      <c r="C51" s="20" t="s">
        <v>10</v>
      </c>
      <c r="D51" s="20" t="str">
        <f>"2381202506"</f>
        <v>2381202506</v>
      </c>
      <c r="E51" s="21">
        <v>85</v>
      </c>
      <c r="F51" s="22">
        <v>79.18</v>
      </c>
      <c r="G51" s="23">
        <v>0.995638</v>
      </c>
      <c r="H51" s="22">
        <v>81.30077010400001</v>
      </c>
    </row>
    <row r="52" spans="1:8" ht="21" customHeight="1">
      <c r="A52" s="15">
        <v>50</v>
      </c>
      <c r="B52" s="20" t="str">
        <f t="shared" si="1"/>
        <v>20230302</v>
      </c>
      <c r="C52" s="20" t="s">
        <v>10</v>
      </c>
      <c r="D52" s="20" t="str">
        <f>"2381201917"</f>
        <v>2381201917</v>
      </c>
      <c r="E52" s="21">
        <v>84.9</v>
      </c>
      <c r="F52" s="22">
        <v>79.76</v>
      </c>
      <c r="G52" s="23">
        <v>0.995638</v>
      </c>
      <c r="H52" s="22">
        <v>81.607252128</v>
      </c>
    </row>
    <row r="53" spans="1:8" ht="21" customHeight="1">
      <c r="A53" s="15">
        <v>51</v>
      </c>
      <c r="B53" s="20" t="str">
        <f t="shared" si="1"/>
        <v>20230302</v>
      </c>
      <c r="C53" s="20" t="s">
        <v>10</v>
      </c>
      <c r="D53" s="20" t="str">
        <f>"2381202005"</f>
        <v>2381202005</v>
      </c>
      <c r="E53" s="21">
        <v>84.8</v>
      </c>
      <c r="F53" s="22">
        <v>78.06</v>
      </c>
      <c r="G53" s="23">
        <v>1.0041995</v>
      </c>
      <c r="H53" s="22">
        <v>80.952687782</v>
      </c>
    </row>
    <row r="54" spans="1:8" ht="21" customHeight="1">
      <c r="A54" s="15">
        <v>52</v>
      </c>
      <c r="B54" s="20" t="str">
        <f t="shared" si="1"/>
        <v>20230302</v>
      </c>
      <c r="C54" s="20" t="s">
        <v>10</v>
      </c>
      <c r="D54" s="20" t="str">
        <f>"2381202916"</f>
        <v>2381202916</v>
      </c>
      <c r="E54" s="21">
        <v>84.7</v>
      </c>
      <c r="F54" s="22">
        <v>76.78</v>
      </c>
      <c r="G54" s="23">
        <v>1.0041995</v>
      </c>
      <c r="H54" s="22">
        <v>80.141462566</v>
      </c>
    </row>
    <row r="55" spans="1:8" ht="21" customHeight="1">
      <c r="A55" s="15">
        <v>53</v>
      </c>
      <c r="B55" s="20" t="str">
        <f t="shared" si="1"/>
        <v>20230302</v>
      </c>
      <c r="C55" s="20" t="s">
        <v>10</v>
      </c>
      <c r="D55" s="20" t="str">
        <f>"2381203728"</f>
        <v>2381203728</v>
      </c>
      <c r="E55" s="21">
        <v>84.4</v>
      </c>
      <c r="F55" s="22">
        <v>81.52</v>
      </c>
      <c r="G55" s="23">
        <v>1.0041995</v>
      </c>
      <c r="H55" s="22">
        <v>82.877405944</v>
      </c>
    </row>
    <row r="56" spans="1:8" ht="21" customHeight="1">
      <c r="A56" s="15">
        <v>54</v>
      </c>
      <c r="B56" s="20" t="str">
        <f t="shared" si="1"/>
        <v>20230302</v>
      </c>
      <c r="C56" s="20" t="s">
        <v>10</v>
      </c>
      <c r="D56" s="20" t="str">
        <f>"2381202810"</f>
        <v>2381202810</v>
      </c>
      <c r="E56" s="21">
        <v>84.4</v>
      </c>
      <c r="F56" s="22">
        <v>81.64</v>
      </c>
      <c r="G56" s="23">
        <v>0.995638</v>
      </c>
      <c r="H56" s="22">
        <v>82.530331792</v>
      </c>
    </row>
    <row r="57" spans="1:8" ht="21" customHeight="1">
      <c r="A57" s="15">
        <v>55</v>
      </c>
      <c r="B57" s="20" t="str">
        <f t="shared" si="1"/>
        <v>20230302</v>
      </c>
      <c r="C57" s="20" t="s">
        <v>10</v>
      </c>
      <c r="D57" s="20" t="str">
        <f>"2381203322"</f>
        <v>2381203322</v>
      </c>
      <c r="E57" s="21">
        <v>84.4</v>
      </c>
      <c r="F57" s="22">
        <v>81.14</v>
      </c>
      <c r="G57" s="23">
        <v>0.995638</v>
      </c>
      <c r="H57" s="22">
        <v>82.231640392</v>
      </c>
    </row>
    <row r="58" spans="1:8" ht="21" customHeight="1">
      <c r="A58" s="15">
        <v>56</v>
      </c>
      <c r="B58" s="20" t="str">
        <f t="shared" si="1"/>
        <v>20230302</v>
      </c>
      <c r="C58" s="20" t="s">
        <v>10</v>
      </c>
      <c r="D58" s="20" t="str">
        <f>"2381201823"</f>
        <v>2381201823</v>
      </c>
      <c r="E58" s="21">
        <v>84.2</v>
      </c>
      <c r="F58" s="22">
        <v>82.7</v>
      </c>
      <c r="G58" s="23">
        <v>1.0041995</v>
      </c>
      <c r="H58" s="22">
        <v>83.50837919</v>
      </c>
    </row>
    <row r="59" spans="1:8" ht="21" customHeight="1">
      <c r="A59" s="15">
        <v>57</v>
      </c>
      <c r="B59" s="20" t="str">
        <f t="shared" si="1"/>
        <v>20230302</v>
      </c>
      <c r="C59" s="20" t="s">
        <v>10</v>
      </c>
      <c r="D59" s="20" t="str">
        <f>"2381201816"</f>
        <v>2381201816</v>
      </c>
      <c r="E59" s="21">
        <v>84</v>
      </c>
      <c r="F59" s="22">
        <v>83.3</v>
      </c>
      <c r="G59" s="23">
        <v>0.995638</v>
      </c>
      <c r="H59" s="22">
        <v>83.36198724</v>
      </c>
    </row>
    <row r="60" spans="1:8" ht="21" customHeight="1">
      <c r="A60" s="15">
        <v>58</v>
      </c>
      <c r="B60" s="20" t="str">
        <f t="shared" si="1"/>
        <v>20230302</v>
      </c>
      <c r="C60" s="20" t="s">
        <v>10</v>
      </c>
      <c r="D60" s="20" t="str">
        <f>"2381202522"</f>
        <v>2381202522</v>
      </c>
      <c r="E60" s="21">
        <v>83.9</v>
      </c>
      <c r="F60" s="22">
        <v>80.36</v>
      </c>
      <c r="G60" s="23">
        <v>1.0041995</v>
      </c>
      <c r="H60" s="22">
        <v>81.978483092</v>
      </c>
    </row>
    <row r="61" spans="1:8" ht="21" customHeight="1">
      <c r="A61" s="15">
        <v>59</v>
      </c>
      <c r="B61" s="20" t="str">
        <f t="shared" si="1"/>
        <v>20230302</v>
      </c>
      <c r="C61" s="20" t="s">
        <v>10</v>
      </c>
      <c r="D61" s="20" t="str">
        <f>"2381201903"</f>
        <v>2381201903</v>
      </c>
      <c r="E61" s="21">
        <v>83.9</v>
      </c>
      <c r="F61" s="22">
        <v>80.04</v>
      </c>
      <c r="G61" s="23">
        <v>0.995638</v>
      </c>
      <c r="H61" s="22">
        <v>81.374519312</v>
      </c>
    </row>
    <row r="62" spans="1:8" ht="21" customHeight="1">
      <c r="A62" s="15">
        <v>60</v>
      </c>
      <c r="B62" s="20" t="str">
        <f t="shared" si="1"/>
        <v>20230302</v>
      </c>
      <c r="C62" s="20" t="s">
        <v>10</v>
      </c>
      <c r="D62" s="20" t="str">
        <f>"2381201920"</f>
        <v>2381201920</v>
      </c>
      <c r="E62" s="21">
        <v>83.8</v>
      </c>
      <c r="F62" s="22">
        <v>87.26</v>
      </c>
      <c r="G62" s="23">
        <v>1.0041995</v>
      </c>
      <c r="H62" s="22">
        <v>86.09586902199999</v>
      </c>
    </row>
    <row r="63" spans="1:8" ht="21" customHeight="1">
      <c r="A63" s="15">
        <v>61</v>
      </c>
      <c r="B63" s="16" t="str">
        <f aca="true" t="shared" si="2" ref="B63:B92">"20230303"</f>
        <v>20230303</v>
      </c>
      <c r="C63" s="16" t="s">
        <v>12</v>
      </c>
      <c r="D63" s="16" t="str">
        <f>"2381204527"</f>
        <v>2381204527</v>
      </c>
      <c r="E63" s="17">
        <v>91.6</v>
      </c>
      <c r="F63" s="18">
        <v>79.64</v>
      </c>
      <c r="G63" s="19"/>
      <c r="H63" s="18">
        <v>84.424</v>
      </c>
    </row>
    <row r="64" spans="1:8" ht="21" customHeight="1">
      <c r="A64" s="15">
        <v>62</v>
      </c>
      <c r="B64" s="16" t="str">
        <f t="shared" si="2"/>
        <v>20230303</v>
      </c>
      <c r="C64" s="16" t="s">
        <v>12</v>
      </c>
      <c r="D64" s="16" t="str">
        <f>"2381204121"</f>
        <v>2381204121</v>
      </c>
      <c r="E64" s="17">
        <v>91.1</v>
      </c>
      <c r="F64" s="18">
        <v>80.3</v>
      </c>
      <c r="G64" s="19"/>
      <c r="H64" s="18">
        <v>84.62</v>
      </c>
    </row>
    <row r="65" spans="1:8" ht="21" customHeight="1">
      <c r="A65" s="15">
        <v>63</v>
      </c>
      <c r="B65" s="16" t="str">
        <f t="shared" si="2"/>
        <v>20230303</v>
      </c>
      <c r="C65" s="16" t="s">
        <v>12</v>
      </c>
      <c r="D65" s="16" t="str">
        <f>"2381204104"</f>
        <v>2381204104</v>
      </c>
      <c r="E65" s="17">
        <v>90.6</v>
      </c>
      <c r="F65" s="18">
        <v>80.58</v>
      </c>
      <c r="G65" s="19"/>
      <c r="H65" s="18">
        <v>84.588</v>
      </c>
    </row>
    <row r="66" spans="1:8" ht="21" customHeight="1">
      <c r="A66" s="15">
        <v>64</v>
      </c>
      <c r="B66" s="16" t="str">
        <f t="shared" si="2"/>
        <v>20230303</v>
      </c>
      <c r="C66" s="16" t="s">
        <v>12</v>
      </c>
      <c r="D66" s="16" t="str">
        <f>"2381204324"</f>
        <v>2381204324</v>
      </c>
      <c r="E66" s="17">
        <v>90.3</v>
      </c>
      <c r="F66" s="18">
        <v>78.6</v>
      </c>
      <c r="G66" s="19"/>
      <c r="H66" s="18">
        <v>83.28</v>
      </c>
    </row>
    <row r="67" spans="1:8" ht="21" customHeight="1">
      <c r="A67" s="15">
        <v>65</v>
      </c>
      <c r="B67" s="16" t="str">
        <f t="shared" si="2"/>
        <v>20230303</v>
      </c>
      <c r="C67" s="16" t="s">
        <v>12</v>
      </c>
      <c r="D67" s="16" t="str">
        <f>"2381204011"</f>
        <v>2381204011</v>
      </c>
      <c r="E67" s="17">
        <v>90.2</v>
      </c>
      <c r="F67" s="18">
        <v>82.22</v>
      </c>
      <c r="G67" s="19"/>
      <c r="H67" s="18">
        <v>85.412</v>
      </c>
    </row>
    <row r="68" spans="1:8" ht="21" customHeight="1">
      <c r="A68" s="15">
        <v>66</v>
      </c>
      <c r="B68" s="16" t="str">
        <f t="shared" si="2"/>
        <v>20230303</v>
      </c>
      <c r="C68" s="16" t="s">
        <v>12</v>
      </c>
      <c r="D68" s="16" t="str">
        <f>"2381205905"</f>
        <v>2381205905</v>
      </c>
      <c r="E68" s="17">
        <v>90.2</v>
      </c>
      <c r="F68" s="18">
        <v>78.86</v>
      </c>
      <c r="G68" s="19"/>
      <c r="H68" s="18">
        <v>83.396</v>
      </c>
    </row>
    <row r="69" spans="1:8" ht="21" customHeight="1">
      <c r="A69" s="15">
        <v>67</v>
      </c>
      <c r="B69" s="16" t="str">
        <f t="shared" si="2"/>
        <v>20230303</v>
      </c>
      <c r="C69" s="16" t="s">
        <v>12</v>
      </c>
      <c r="D69" s="16" t="str">
        <f>"2381205820"</f>
        <v>2381205820</v>
      </c>
      <c r="E69" s="17">
        <v>90.1</v>
      </c>
      <c r="F69" s="18">
        <v>75.34</v>
      </c>
      <c r="G69" s="19"/>
      <c r="H69" s="18">
        <v>81.244</v>
      </c>
    </row>
    <row r="70" spans="1:8" ht="21" customHeight="1">
      <c r="A70" s="15">
        <v>68</v>
      </c>
      <c r="B70" s="16" t="str">
        <f t="shared" si="2"/>
        <v>20230303</v>
      </c>
      <c r="C70" s="16" t="s">
        <v>12</v>
      </c>
      <c r="D70" s="16" t="str">
        <f>"2381204621"</f>
        <v>2381204621</v>
      </c>
      <c r="E70" s="17">
        <v>89.6</v>
      </c>
      <c r="F70" s="18">
        <v>81.48</v>
      </c>
      <c r="G70" s="19"/>
      <c r="H70" s="18">
        <v>84.728</v>
      </c>
    </row>
    <row r="71" spans="1:8" ht="21" customHeight="1">
      <c r="A71" s="15">
        <v>69</v>
      </c>
      <c r="B71" s="16" t="str">
        <f t="shared" si="2"/>
        <v>20230303</v>
      </c>
      <c r="C71" s="16" t="s">
        <v>12</v>
      </c>
      <c r="D71" s="16" t="str">
        <f>"2381205819"</f>
        <v>2381205819</v>
      </c>
      <c r="E71" s="17">
        <v>89.3</v>
      </c>
      <c r="F71" s="18">
        <v>79.44</v>
      </c>
      <c r="G71" s="19"/>
      <c r="H71" s="18">
        <v>83.38399999999999</v>
      </c>
    </row>
    <row r="72" spans="1:8" ht="21" customHeight="1">
      <c r="A72" s="15">
        <v>70</v>
      </c>
      <c r="B72" s="16" t="str">
        <f t="shared" si="2"/>
        <v>20230303</v>
      </c>
      <c r="C72" s="16" t="s">
        <v>12</v>
      </c>
      <c r="D72" s="16" t="str">
        <f>"2381206005"</f>
        <v>2381206005</v>
      </c>
      <c r="E72" s="17">
        <v>89.1</v>
      </c>
      <c r="F72" s="18">
        <v>81.32</v>
      </c>
      <c r="G72" s="19"/>
      <c r="H72" s="18">
        <v>84.43199999999999</v>
      </c>
    </row>
    <row r="73" spans="1:8" ht="21" customHeight="1">
      <c r="A73" s="15">
        <v>71</v>
      </c>
      <c r="B73" s="16" t="str">
        <f t="shared" si="2"/>
        <v>20230303</v>
      </c>
      <c r="C73" s="16" t="s">
        <v>12</v>
      </c>
      <c r="D73" s="16" t="str">
        <f>"2381204411"</f>
        <v>2381204411</v>
      </c>
      <c r="E73" s="17">
        <v>89</v>
      </c>
      <c r="F73" s="18" t="s">
        <v>11</v>
      </c>
      <c r="G73" s="19"/>
      <c r="H73" s="18">
        <v>35.6</v>
      </c>
    </row>
    <row r="74" spans="1:8" ht="21" customHeight="1">
      <c r="A74" s="15">
        <v>72</v>
      </c>
      <c r="B74" s="16" t="str">
        <f t="shared" si="2"/>
        <v>20230303</v>
      </c>
      <c r="C74" s="16" t="s">
        <v>12</v>
      </c>
      <c r="D74" s="16" t="str">
        <f>"2381205227"</f>
        <v>2381205227</v>
      </c>
      <c r="E74" s="17">
        <v>89</v>
      </c>
      <c r="F74" s="18">
        <v>76.58</v>
      </c>
      <c r="G74" s="19"/>
      <c r="H74" s="18">
        <v>81.548</v>
      </c>
    </row>
    <row r="75" spans="1:8" ht="21" customHeight="1">
      <c r="A75" s="15">
        <v>73</v>
      </c>
      <c r="B75" s="16" t="str">
        <f t="shared" si="2"/>
        <v>20230303</v>
      </c>
      <c r="C75" s="16" t="s">
        <v>12</v>
      </c>
      <c r="D75" s="16" t="str">
        <f>"2381205815"</f>
        <v>2381205815</v>
      </c>
      <c r="E75" s="17">
        <v>88.8</v>
      </c>
      <c r="F75" s="18">
        <v>79.34</v>
      </c>
      <c r="G75" s="19"/>
      <c r="H75" s="18">
        <v>83.124</v>
      </c>
    </row>
    <row r="76" spans="1:8" ht="21" customHeight="1">
      <c r="A76" s="15">
        <v>74</v>
      </c>
      <c r="B76" s="16" t="str">
        <f t="shared" si="2"/>
        <v>20230303</v>
      </c>
      <c r="C76" s="16" t="s">
        <v>12</v>
      </c>
      <c r="D76" s="16" t="str">
        <f>"2381204915"</f>
        <v>2381204915</v>
      </c>
      <c r="E76" s="17">
        <v>88.6</v>
      </c>
      <c r="F76" s="18">
        <v>80.16</v>
      </c>
      <c r="G76" s="19"/>
      <c r="H76" s="18">
        <v>83.536</v>
      </c>
    </row>
    <row r="77" spans="1:8" ht="21" customHeight="1">
      <c r="A77" s="15">
        <v>75</v>
      </c>
      <c r="B77" s="16" t="str">
        <f t="shared" si="2"/>
        <v>20230303</v>
      </c>
      <c r="C77" s="16" t="s">
        <v>12</v>
      </c>
      <c r="D77" s="16" t="str">
        <f>"2381204016"</f>
        <v>2381204016</v>
      </c>
      <c r="E77" s="17">
        <v>88.5</v>
      </c>
      <c r="F77" s="18">
        <v>78.08</v>
      </c>
      <c r="G77" s="19"/>
      <c r="H77" s="18">
        <v>82.24799999999999</v>
      </c>
    </row>
    <row r="78" spans="1:8" ht="21" customHeight="1">
      <c r="A78" s="15">
        <v>76</v>
      </c>
      <c r="B78" s="16" t="str">
        <f t="shared" si="2"/>
        <v>20230303</v>
      </c>
      <c r="C78" s="16" t="s">
        <v>12</v>
      </c>
      <c r="D78" s="16" t="str">
        <f>"2381204118"</f>
        <v>2381204118</v>
      </c>
      <c r="E78" s="17">
        <v>88.5</v>
      </c>
      <c r="F78" s="18">
        <v>82.22</v>
      </c>
      <c r="G78" s="19"/>
      <c r="H78" s="18">
        <v>84.732</v>
      </c>
    </row>
    <row r="79" spans="1:8" ht="21" customHeight="1">
      <c r="A79" s="15">
        <v>77</v>
      </c>
      <c r="B79" s="16" t="str">
        <f t="shared" si="2"/>
        <v>20230303</v>
      </c>
      <c r="C79" s="16" t="s">
        <v>12</v>
      </c>
      <c r="D79" s="16" t="str">
        <f>"2381205028"</f>
        <v>2381205028</v>
      </c>
      <c r="E79" s="17">
        <v>88.2</v>
      </c>
      <c r="F79" s="18">
        <v>79.08</v>
      </c>
      <c r="G79" s="19"/>
      <c r="H79" s="18">
        <v>82.72800000000001</v>
      </c>
    </row>
    <row r="80" spans="1:8" ht="21" customHeight="1">
      <c r="A80" s="15">
        <v>78</v>
      </c>
      <c r="B80" s="16" t="str">
        <f t="shared" si="2"/>
        <v>20230303</v>
      </c>
      <c r="C80" s="16" t="s">
        <v>12</v>
      </c>
      <c r="D80" s="16" t="str">
        <f>"2381205119"</f>
        <v>2381205119</v>
      </c>
      <c r="E80" s="17">
        <v>88.2</v>
      </c>
      <c r="F80" s="18">
        <v>82.48</v>
      </c>
      <c r="G80" s="19"/>
      <c r="H80" s="18">
        <v>84.768</v>
      </c>
    </row>
    <row r="81" spans="1:8" ht="21" customHeight="1">
      <c r="A81" s="15">
        <v>79</v>
      </c>
      <c r="B81" s="16" t="str">
        <f t="shared" si="2"/>
        <v>20230303</v>
      </c>
      <c r="C81" s="16" t="s">
        <v>12</v>
      </c>
      <c r="D81" s="16" t="str">
        <f>"2381205315"</f>
        <v>2381205315</v>
      </c>
      <c r="E81" s="17">
        <v>88</v>
      </c>
      <c r="F81" s="18">
        <v>75.94</v>
      </c>
      <c r="G81" s="19"/>
      <c r="H81" s="18">
        <v>80.76400000000001</v>
      </c>
    </row>
    <row r="82" spans="1:8" ht="21" customHeight="1">
      <c r="A82" s="15">
        <v>80</v>
      </c>
      <c r="B82" s="16" t="str">
        <f t="shared" si="2"/>
        <v>20230303</v>
      </c>
      <c r="C82" s="16" t="s">
        <v>12</v>
      </c>
      <c r="D82" s="16" t="str">
        <f>"2381205608"</f>
        <v>2381205608</v>
      </c>
      <c r="E82" s="17">
        <v>87.8</v>
      </c>
      <c r="F82" s="18">
        <v>80.02</v>
      </c>
      <c r="G82" s="19"/>
      <c r="H82" s="18">
        <v>83.13199999999999</v>
      </c>
    </row>
    <row r="83" spans="1:8" ht="21" customHeight="1">
      <c r="A83" s="15">
        <v>81</v>
      </c>
      <c r="B83" s="16" t="str">
        <f t="shared" si="2"/>
        <v>20230303</v>
      </c>
      <c r="C83" s="16" t="s">
        <v>12</v>
      </c>
      <c r="D83" s="16" t="str">
        <f>"2381204027"</f>
        <v>2381204027</v>
      </c>
      <c r="E83" s="17">
        <v>87.3</v>
      </c>
      <c r="F83" s="18">
        <v>79.44</v>
      </c>
      <c r="G83" s="19"/>
      <c r="H83" s="18">
        <v>82.584</v>
      </c>
    </row>
    <row r="84" spans="1:8" ht="21" customHeight="1">
      <c r="A84" s="15">
        <v>82</v>
      </c>
      <c r="B84" s="16" t="str">
        <f t="shared" si="2"/>
        <v>20230303</v>
      </c>
      <c r="C84" s="16" t="s">
        <v>12</v>
      </c>
      <c r="D84" s="16" t="str">
        <f>"2381206018"</f>
        <v>2381206018</v>
      </c>
      <c r="E84" s="17">
        <v>87.1</v>
      </c>
      <c r="F84" s="18">
        <v>79.26</v>
      </c>
      <c r="G84" s="19"/>
      <c r="H84" s="18">
        <v>82.396</v>
      </c>
    </row>
    <row r="85" spans="1:8" ht="21" customHeight="1">
      <c r="A85" s="15">
        <v>83</v>
      </c>
      <c r="B85" s="16" t="str">
        <f t="shared" si="2"/>
        <v>20230303</v>
      </c>
      <c r="C85" s="16" t="s">
        <v>12</v>
      </c>
      <c r="D85" s="16" t="str">
        <f>"2381204125"</f>
        <v>2381204125</v>
      </c>
      <c r="E85" s="17">
        <v>87</v>
      </c>
      <c r="F85" s="18">
        <v>84.2</v>
      </c>
      <c r="G85" s="19"/>
      <c r="H85" s="18">
        <v>85.32</v>
      </c>
    </row>
    <row r="86" spans="1:8" ht="21" customHeight="1">
      <c r="A86" s="15">
        <v>84</v>
      </c>
      <c r="B86" s="16" t="str">
        <f t="shared" si="2"/>
        <v>20230303</v>
      </c>
      <c r="C86" s="16" t="s">
        <v>12</v>
      </c>
      <c r="D86" s="16" t="str">
        <f>"2381204420"</f>
        <v>2381204420</v>
      </c>
      <c r="E86" s="17">
        <v>86.9</v>
      </c>
      <c r="F86" s="18">
        <v>82.24</v>
      </c>
      <c r="G86" s="19"/>
      <c r="H86" s="18">
        <v>84.104</v>
      </c>
    </row>
    <row r="87" spans="1:8" ht="21" customHeight="1">
      <c r="A87" s="15">
        <v>85</v>
      </c>
      <c r="B87" s="16" t="str">
        <f t="shared" si="2"/>
        <v>20230303</v>
      </c>
      <c r="C87" s="16" t="s">
        <v>12</v>
      </c>
      <c r="D87" s="16" t="str">
        <f>"2381205503"</f>
        <v>2381205503</v>
      </c>
      <c r="E87" s="17">
        <v>86.9</v>
      </c>
      <c r="F87" s="18">
        <v>80.28</v>
      </c>
      <c r="G87" s="19"/>
      <c r="H87" s="18">
        <v>82.928</v>
      </c>
    </row>
    <row r="88" spans="1:8" ht="21" customHeight="1">
      <c r="A88" s="15">
        <v>86</v>
      </c>
      <c r="B88" s="16" t="str">
        <f t="shared" si="2"/>
        <v>20230303</v>
      </c>
      <c r="C88" s="16" t="s">
        <v>12</v>
      </c>
      <c r="D88" s="16" t="str">
        <f>"2381206007"</f>
        <v>2381206007</v>
      </c>
      <c r="E88" s="17">
        <v>86.8</v>
      </c>
      <c r="F88" s="18">
        <v>80.26</v>
      </c>
      <c r="G88" s="19"/>
      <c r="H88" s="18">
        <v>82.876</v>
      </c>
    </row>
    <row r="89" spans="1:8" ht="21" customHeight="1">
      <c r="A89" s="15">
        <v>87</v>
      </c>
      <c r="B89" s="16" t="str">
        <f t="shared" si="2"/>
        <v>20230303</v>
      </c>
      <c r="C89" s="16" t="s">
        <v>12</v>
      </c>
      <c r="D89" s="16" t="str">
        <f>"2381205218"</f>
        <v>2381205218</v>
      </c>
      <c r="E89" s="17">
        <v>86.5</v>
      </c>
      <c r="F89" s="18">
        <v>77.58</v>
      </c>
      <c r="G89" s="19"/>
      <c r="H89" s="18">
        <v>81.148</v>
      </c>
    </row>
    <row r="90" spans="1:8" ht="21" customHeight="1">
      <c r="A90" s="15">
        <v>88</v>
      </c>
      <c r="B90" s="16" t="str">
        <f t="shared" si="2"/>
        <v>20230303</v>
      </c>
      <c r="C90" s="16" t="s">
        <v>12</v>
      </c>
      <c r="D90" s="16" t="str">
        <f>"2381204925"</f>
        <v>2381204925</v>
      </c>
      <c r="E90" s="17">
        <v>86.3</v>
      </c>
      <c r="F90" s="18" t="s">
        <v>11</v>
      </c>
      <c r="G90" s="19"/>
      <c r="H90" s="18">
        <v>34.52</v>
      </c>
    </row>
    <row r="91" spans="1:8" ht="21" customHeight="1">
      <c r="A91" s="15">
        <v>89</v>
      </c>
      <c r="B91" s="16" t="str">
        <f t="shared" si="2"/>
        <v>20230303</v>
      </c>
      <c r="C91" s="16" t="s">
        <v>12</v>
      </c>
      <c r="D91" s="16" t="str">
        <f>"2381204629"</f>
        <v>2381204629</v>
      </c>
      <c r="E91" s="17">
        <v>86.2</v>
      </c>
      <c r="F91" s="18">
        <v>81.36</v>
      </c>
      <c r="G91" s="19"/>
      <c r="H91" s="18">
        <v>83.29599999999999</v>
      </c>
    </row>
    <row r="92" spans="1:8" ht="21" customHeight="1">
      <c r="A92" s="15">
        <v>90</v>
      </c>
      <c r="B92" s="16" t="str">
        <f t="shared" si="2"/>
        <v>20230303</v>
      </c>
      <c r="C92" s="16" t="s">
        <v>12</v>
      </c>
      <c r="D92" s="16" t="str">
        <f>"2381205024"</f>
        <v>2381205024</v>
      </c>
      <c r="E92" s="17">
        <v>86.2</v>
      </c>
      <c r="F92" s="18">
        <v>78.5</v>
      </c>
      <c r="G92" s="19"/>
      <c r="H92" s="18">
        <v>81.58000000000001</v>
      </c>
    </row>
    <row r="93" spans="1:8" ht="21" customHeight="1">
      <c r="A93" s="15">
        <v>91</v>
      </c>
      <c r="B93" s="16" t="str">
        <f aca="true" t="shared" si="3" ref="B93:B122">"20230304"</f>
        <v>20230304</v>
      </c>
      <c r="C93" s="16" t="s">
        <v>13</v>
      </c>
      <c r="D93" s="16" t="str">
        <f>"2381206417"</f>
        <v>2381206417</v>
      </c>
      <c r="E93" s="17">
        <v>93</v>
      </c>
      <c r="F93" s="18">
        <v>78.48</v>
      </c>
      <c r="G93" s="19"/>
      <c r="H93" s="18">
        <v>84.28800000000001</v>
      </c>
    </row>
    <row r="94" spans="1:8" ht="21" customHeight="1">
      <c r="A94" s="15">
        <v>92</v>
      </c>
      <c r="B94" s="16" t="str">
        <f t="shared" si="3"/>
        <v>20230304</v>
      </c>
      <c r="C94" s="16" t="s">
        <v>13</v>
      </c>
      <c r="D94" s="16" t="str">
        <f>"2381206829"</f>
        <v>2381206829</v>
      </c>
      <c r="E94" s="17">
        <v>89.3</v>
      </c>
      <c r="F94" s="18">
        <v>80.52</v>
      </c>
      <c r="G94" s="19"/>
      <c r="H94" s="18">
        <v>84.032</v>
      </c>
    </row>
    <row r="95" spans="1:8" ht="21" customHeight="1">
      <c r="A95" s="15">
        <v>93</v>
      </c>
      <c r="B95" s="16" t="str">
        <f t="shared" si="3"/>
        <v>20230304</v>
      </c>
      <c r="C95" s="16" t="s">
        <v>13</v>
      </c>
      <c r="D95" s="16" t="str">
        <f>"2381206424"</f>
        <v>2381206424</v>
      </c>
      <c r="E95" s="17">
        <v>89</v>
      </c>
      <c r="F95" s="18">
        <v>82.38</v>
      </c>
      <c r="G95" s="19"/>
      <c r="H95" s="18">
        <v>85.02799999999999</v>
      </c>
    </row>
    <row r="96" spans="1:8" ht="21" customHeight="1">
      <c r="A96" s="15">
        <v>94</v>
      </c>
      <c r="B96" s="16" t="str">
        <f t="shared" si="3"/>
        <v>20230304</v>
      </c>
      <c r="C96" s="16" t="s">
        <v>13</v>
      </c>
      <c r="D96" s="16" t="str">
        <f>"2381206320"</f>
        <v>2381206320</v>
      </c>
      <c r="E96" s="17">
        <v>88</v>
      </c>
      <c r="F96" s="18">
        <v>79.5</v>
      </c>
      <c r="G96" s="19"/>
      <c r="H96" s="18">
        <v>82.9</v>
      </c>
    </row>
    <row r="97" spans="1:8" ht="21" customHeight="1">
      <c r="A97" s="15">
        <v>95</v>
      </c>
      <c r="B97" s="16" t="str">
        <f t="shared" si="3"/>
        <v>20230304</v>
      </c>
      <c r="C97" s="16" t="s">
        <v>13</v>
      </c>
      <c r="D97" s="16" t="str">
        <f>"2381206130"</f>
        <v>2381206130</v>
      </c>
      <c r="E97" s="17">
        <v>87.6</v>
      </c>
      <c r="F97" s="18">
        <v>79.1</v>
      </c>
      <c r="G97" s="19"/>
      <c r="H97" s="18">
        <v>82.5</v>
      </c>
    </row>
    <row r="98" spans="1:8" ht="21" customHeight="1">
      <c r="A98" s="15">
        <v>96</v>
      </c>
      <c r="B98" s="16" t="str">
        <f t="shared" si="3"/>
        <v>20230304</v>
      </c>
      <c r="C98" s="16" t="s">
        <v>13</v>
      </c>
      <c r="D98" s="16" t="str">
        <f>"2381206208"</f>
        <v>2381206208</v>
      </c>
      <c r="E98" s="17">
        <v>87.6</v>
      </c>
      <c r="F98" s="18">
        <v>81.2</v>
      </c>
      <c r="G98" s="19"/>
      <c r="H98" s="18">
        <v>83.76</v>
      </c>
    </row>
    <row r="99" spans="1:8" ht="21" customHeight="1">
      <c r="A99" s="15">
        <v>97</v>
      </c>
      <c r="B99" s="16" t="str">
        <f t="shared" si="3"/>
        <v>20230304</v>
      </c>
      <c r="C99" s="16" t="s">
        <v>13</v>
      </c>
      <c r="D99" s="16" t="str">
        <f>"2381206317"</f>
        <v>2381206317</v>
      </c>
      <c r="E99" s="17">
        <v>87.3</v>
      </c>
      <c r="F99" s="18">
        <v>82.34</v>
      </c>
      <c r="G99" s="19"/>
      <c r="H99" s="18">
        <v>84.32400000000001</v>
      </c>
    </row>
    <row r="100" spans="1:8" ht="21" customHeight="1">
      <c r="A100" s="15">
        <v>98</v>
      </c>
      <c r="B100" s="16" t="str">
        <f t="shared" si="3"/>
        <v>20230304</v>
      </c>
      <c r="C100" s="16" t="s">
        <v>13</v>
      </c>
      <c r="D100" s="16" t="str">
        <f>"2381206415"</f>
        <v>2381206415</v>
      </c>
      <c r="E100" s="17">
        <v>86.7</v>
      </c>
      <c r="F100" s="18">
        <v>77.56</v>
      </c>
      <c r="G100" s="19"/>
      <c r="H100" s="18">
        <v>81.21600000000001</v>
      </c>
    </row>
    <row r="101" spans="1:8" ht="21" customHeight="1">
      <c r="A101" s="15">
        <v>99</v>
      </c>
      <c r="B101" s="16" t="str">
        <f t="shared" si="3"/>
        <v>20230304</v>
      </c>
      <c r="C101" s="16" t="s">
        <v>13</v>
      </c>
      <c r="D101" s="16" t="str">
        <f>"2381206217"</f>
        <v>2381206217</v>
      </c>
      <c r="E101" s="17">
        <v>86.3</v>
      </c>
      <c r="F101" s="18">
        <v>78.86</v>
      </c>
      <c r="G101" s="19"/>
      <c r="H101" s="18">
        <v>81.836</v>
      </c>
    </row>
    <row r="102" spans="1:8" ht="21" customHeight="1">
      <c r="A102" s="15">
        <v>100</v>
      </c>
      <c r="B102" s="16" t="str">
        <f t="shared" si="3"/>
        <v>20230304</v>
      </c>
      <c r="C102" s="16" t="s">
        <v>13</v>
      </c>
      <c r="D102" s="16" t="str">
        <f>"2381206630"</f>
        <v>2381206630</v>
      </c>
      <c r="E102" s="17">
        <v>86.1</v>
      </c>
      <c r="F102" s="18">
        <v>79.42</v>
      </c>
      <c r="G102" s="19"/>
      <c r="H102" s="18">
        <v>82.092</v>
      </c>
    </row>
    <row r="103" spans="1:8" ht="21" customHeight="1">
      <c r="A103" s="15">
        <v>101</v>
      </c>
      <c r="B103" s="16" t="str">
        <f t="shared" si="3"/>
        <v>20230304</v>
      </c>
      <c r="C103" s="16" t="s">
        <v>13</v>
      </c>
      <c r="D103" s="16" t="str">
        <f>"2381206225"</f>
        <v>2381206225</v>
      </c>
      <c r="E103" s="17">
        <v>85.7</v>
      </c>
      <c r="F103" s="18">
        <v>79.64</v>
      </c>
      <c r="G103" s="19"/>
      <c r="H103" s="18">
        <v>82.064</v>
      </c>
    </row>
    <row r="104" spans="1:8" ht="21" customHeight="1">
      <c r="A104" s="15">
        <v>102</v>
      </c>
      <c r="B104" s="16" t="str">
        <f t="shared" si="3"/>
        <v>20230304</v>
      </c>
      <c r="C104" s="16" t="s">
        <v>13</v>
      </c>
      <c r="D104" s="16" t="str">
        <f>"2381206319"</f>
        <v>2381206319</v>
      </c>
      <c r="E104" s="17">
        <v>85.5</v>
      </c>
      <c r="F104" s="18">
        <v>80.74</v>
      </c>
      <c r="G104" s="19"/>
      <c r="H104" s="18">
        <v>82.644</v>
      </c>
    </row>
    <row r="105" spans="1:8" ht="21" customHeight="1">
      <c r="A105" s="15">
        <v>103</v>
      </c>
      <c r="B105" s="16" t="str">
        <f t="shared" si="3"/>
        <v>20230304</v>
      </c>
      <c r="C105" s="16" t="s">
        <v>13</v>
      </c>
      <c r="D105" s="16" t="str">
        <f>"2381206804"</f>
        <v>2381206804</v>
      </c>
      <c r="E105" s="17">
        <v>85.5</v>
      </c>
      <c r="F105" s="18">
        <v>79.44</v>
      </c>
      <c r="G105" s="19"/>
      <c r="H105" s="18">
        <v>81.864</v>
      </c>
    </row>
    <row r="106" spans="1:8" ht="21" customHeight="1">
      <c r="A106" s="15">
        <v>104</v>
      </c>
      <c r="B106" s="16" t="str">
        <f t="shared" si="3"/>
        <v>20230304</v>
      </c>
      <c r="C106" s="16" t="s">
        <v>13</v>
      </c>
      <c r="D106" s="16" t="str">
        <f>"2381206418"</f>
        <v>2381206418</v>
      </c>
      <c r="E106" s="17">
        <v>85.4</v>
      </c>
      <c r="F106" s="18">
        <v>81.4</v>
      </c>
      <c r="G106" s="19"/>
      <c r="H106" s="18">
        <v>83</v>
      </c>
    </row>
    <row r="107" spans="1:8" ht="21" customHeight="1">
      <c r="A107" s="15">
        <v>105</v>
      </c>
      <c r="B107" s="16" t="str">
        <f t="shared" si="3"/>
        <v>20230304</v>
      </c>
      <c r="C107" s="16" t="s">
        <v>13</v>
      </c>
      <c r="D107" s="16" t="str">
        <f>"2381206216"</f>
        <v>2381206216</v>
      </c>
      <c r="E107" s="17">
        <v>85.1</v>
      </c>
      <c r="F107" s="18">
        <v>78.7</v>
      </c>
      <c r="G107" s="19"/>
      <c r="H107" s="18">
        <v>81.25999999999999</v>
      </c>
    </row>
    <row r="108" spans="1:8" ht="21" customHeight="1">
      <c r="A108" s="15">
        <v>106</v>
      </c>
      <c r="B108" s="16" t="str">
        <f t="shared" si="3"/>
        <v>20230304</v>
      </c>
      <c r="C108" s="16" t="s">
        <v>13</v>
      </c>
      <c r="D108" s="16" t="str">
        <f>"2381206527"</f>
        <v>2381206527</v>
      </c>
      <c r="E108" s="17">
        <v>84.8</v>
      </c>
      <c r="F108" s="18">
        <v>79.26</v>
      </c>
      <c r="G108" s="19"/>
      <c r="H108" s="18">
        <v>81.476</v>
      </c>
    </row>
    <row r="109" spans="1:8" ht="21" customHeight="1">
      <c r="A109" s="15">
        <v>107</v>
      </c>
      <c r="B109" s="16" t="str">
        <f t="shared" si="3"/>
        <v>20230304</v>
      </c>
      <c r="C109" s="16" t="s">
        <v>13</v>
      </c>
      <c r="D109" s="16" t="str">
        <f>"2381206711"</f>
        <v>2381206711</v>
      </c>
      <c r="E109" s="17">
        <v>84.8</v>
      </c>
      <c r="F109" s="18">
        <v>79</v>
      </c>
      <c r="G109" s="19"/>
      <c r="H109" s="18">
        <v>81.32</v>
      </c>
    </row>
    <row r="110" spans="1:8" ht="21" customHeight="1">
      <c r="A110" s="15">
        <v>108</v>
      </c>
      <c r="B110" s="16" t="str">
        <f t="shared" si="3"/>
        <v>20230304</v>
      </c>
      <c r="C110" s="16" t="s">
        <v>13</v>
      </c>
      <c r="D110" s="16" t="str">
        <f>"2381206409"</f>
        <v>2381206409</v>
      </c>
      <c r="E110" s="17">
        <v>84.6</v>
      </c>
      <c r="F110" s="18">
        <v>81.16</v>
      </c>
      <c r="G110" s="19"/>
      <c r="H110" s="18">
        <v>82.536</v>
      </c>
    </row>
    <row r="111" spans="1:8" ht="21" customHeight="1">
      <c r="A111" s="15">
        <v>109</v>
      </c>
      <c r="B111" s="16" t="str">
        <f t="shared" si="3"/>
        <v>20230304</v>
      </c>
      <c r="C111" s="16" t="s">
        <v>13</v>
      </c>
      <c r="D111" s="16" t="str">
        <f>"2381206803"</f>
        <v>2381206803</v>
      </c>
      <c r="E111" s="17">
        <v>84.6</v>
      </c>
      <c r="F111" s="18">
        <v>81.86</v>
      </c>
      <c r="G111" s="19"/>
      <c r="H111" s="18">
        <v>82.95599999999999</v>
      </c>
    </row>
    <row r="112" spans="1:8" ht="21" customHeight="1">
      <c r="A112" s="15">
        <v>110</v>
      </c>
      <c r="B112" s="16" t="str">
        <f t="shared" si="3"/>
        <v>20230304</v>
      </c>
      <c r="C112" s="16" t="s">
        <v>13</v>
      </c>
      <c r="D112" s="16" t="str">
        <f>"2381206603"</f>
        <v>2381206603</v>
      </c>
      <c r="E112" s="17">
        <v>84.5</v>
      </c>
      <c r="F112" s="18" t="s">
        <v>11</v>
      </c>
      <c r="G112" s="19"/>
      <c r="H112" s="18">
        <v>33.800000000000004</v>
      </c>
    </row>
    <row r="113" spans="1:8" ht="21" customHeight="1">
      <c r="A113" s="15">
        <v>111</v>
      </c>
      <c r="B113" s="16" t="str">
        <f t="shared" si="3"/>
        <v>20230304</v>
      </c>
      <c r="C113" s="16" t="s">
        <v>13</v>
      </c>
      <c r="D113" s="16" t="str">
        <f>"2381206511"</f>
        <v>2381206511</v>
      </c>
      <c r="E113" s="17">
        <v>84.3</v>
      </c>
      <c r="F113" s="18">
        <v>75.9</v>
      </c>
      <c r="G113" s="19"/>
      <c r="H113" s="18">
        <v>79.25999999999999</v>
      </c>
    </row>
    <row r="114" spans="1:8" ht="21" customHeight="1">
      <c r="A114" s="15">
        <v>112</v>
      </c>
      <c r="B114" s="16" t="str">
        <f t="shared" si="3"/>
        <v>20230304</v>
      </c>
      <c r="C114" s="16" t="s">
        <v>13</v>
      </c>
      <c r="D114" s="16" t="str">
        <f>"2381206903"</f>
        <v>2381206903</v>
      </c>
      <c r="E114" s="17">
        <v>84.3</v>
      </c>
      <c r="F114" s="18">
        <v>79.48</v>
      </c>
      <c r="G114" s="19"/>
      <c r="H114" s="18">
        <v>81.408</v>
      </c>
    </row>
    <row r="115" spans="1:8" ht="21" customHeight="1">
      <c r="A115" s="15">
        <v>113</v>
      </c>
      <c r="B115" s="16" t="str">
        <f t="shared" si="3"/>
        <v>20230304</v>
      </c>
      <c r="C115" s="16" t="s">
        <v>13</v>
      </c>
      <c r="D115" s="16" t="str">
        <f>"2381206207"</f>
        <v>2381206207</v>
      </c>
      <c r="E115" s="17">
        <v>84</v>
      </c>
      <c r="F115" s="18">
        <v>78.02</v>
      </c>
      <c r="G115" s="19"/>
      <c r="H115" s="18">
        <v>80.412</v>
      </c>
    </row>
    <row r="116" spans="1:8" ht="21" customHeight="1">
      <c r="A116" s="15">
        <v>114</v>
      </c>
      <c r="B116" s="16" t="str">
        <f t="shared" si="3"/>
        <v>20230304</v>
      </c>
      <c r="C116" s="16" t="s">
        <v>13</v>
      </c>
      <c r="D116" s="16" t="str">
        <f>"2381206728"</f>
        <v>2381206728</v>
      </c>
      <c r="E116" s="17">
        <v>84</v>
      </c>
      <c r="F116" s="18">
        <v>79.34</v>
      </c>
      <c r="G116" s="19"/>
      <c r="H116" s="18">
        <v>81.20400000000001</v>
      </c>
    </row>
    <row r="117" spans="1:8" ht="21" customHeight="1">
      <c r="A117" s="15">
        <v>115</v>
      </c>
      <c r="B117" s="16" t="str">
        <f t="shared" si="3"/>
        <v>20230304</v>
      </c>
      <c r="C117" s="16" t="s">
        <v>13</v>
      </c>
      <c r="D117" s="16" t="str">
        <f>"2381206807"</f>
        <v>2381206807</v>
      </c>
      <c r="E117" s="17">
        <v>84</v>
      </c>
      <c r="F117" s="18">
        <v>78.74</v>
      </c>
      <c r="G117" s="19"/>
      <c r="H117" s="18">
        <v>80.844</v>
      </c>
    </row>
    <row r="118" spans="1:8" ht="21" customHeight="1">
      <c r="A118" s="15">
        <v>116</v>
      </c>
      <c r="B118" s="16" t="str">
        <f t="shared" si="3"/>
        <v>20230304</v>
      </c>
      <c r="C118" s="16" t="s">
        <v>13</v>
      </c>
      <c r="D118" s="16" t="str">
        <f>"2381206707"</f>
        <v>2381206707</v>
      </c>
      <c r="E118" s="17">
        <v>83.9</v>
      </c>
      <c r="F118" s="18">
        <v>75.78</v>
      </c>
      <c r="G118" s="19"/>
      <c r="H118" s="18">
        <v>79.02799999999999</v>
      </c>
    </row>
    <row r="119" spans="1:8" ht="21" customHeight="1">
      <c r="A119" s="15">
        <v>117</v>
      </c>
      <c r="B119" s="16" t="str">
        <f t="shared" si="3"/>
        <v>20230304</v>
      </c>
      <c r="C119" s="16" t="s">
        <v>13</v>
      </c>
      <c r="D119" s="16" t="str">
        <f>"2381206423"</f>
        <v>2381206423</v>
      </c>
      <c r="E119" s="17">
        <v>83.6</v>
      </c>
      <c r="F119" s="18">
        <v>78.68</v>
      </c>
      <c r="G119" s="19"/>
      <c r="H119" s="18">
        <v>80.648</v>
      </c>
    </row>
    <row r="120" spans="1:8" ht="21" customHeight="1">
      <c r="A120" s="15">
        <v>118</v>
      </c>
      <c r="B120" s="16" t="str">
        <f t="shared" si="3"/>
        <v>20230304</v>
      </c>
      <c r="C120" s="16" t="s">
        <v>13</v>
      </c>
      <c r="D120" s="16" t="str">
        <f>"2381206312"</f>
        <v>2381206312</v>
      </c>
      <c r="E120" s="17">
        <v>83.3</v>
      </c>
      <c r="F120" s="18">
        <v>77.9</v>
      </c>
      <c r="G120" s="19"/>
      <c r="H120" s="18">
        <v>80.06</v>
      </c>
    </row>
    <row r="121" spans="1:8" ht="21" customHeight="1">
      <c r="A121" s="15">
        <v>119</v>
      </c>
      <c r="B121" s="16" t="str">
        <f t="shared" si="3"/>
        <v>20230304</v>
      </c>
      <c r="C121" s="16" t="s">
        <v>13</v>
      </c>
      <c r="D121" s="16" t="str">
        <f>"2381206704"</f>
        <v>2381206704</v>
      </c>
      <c r="E121" s="17">
        <v>83.3</v>
      </c>
      <c r="F121" s="18">
        <v>78.18</v>
      </c>
      <c r="G121" s="19"/>
      <c r="H121" s="18">
        <v>80.22800000000001</v>
      </c>
    </row>
    <row r="122" spans="1:8" ht="21" customHeight="1">
      <c r="A122" s="15">
        <v>120</v>
      </c>
      <c r="B122" s="16" t="str">
        <f t="shared" si="3"/>
        <v>20230304</v>
      </c>
      <c r="C122" s="16" t="s">
        <v>13</v>
      </c>
      <c r="D122" s="16" t="str">
        <f>"2381206908"</f>
        <v>2381206908</v>
      </c>
      <c r="E122" s="17">
        <v>83.2</v>
      </c>
      <c r="F122" s="18">
        <v>79.04</v>
      </c>
      <c r="G122" s="19"/>
      <c r="H122" s="18">
        <v>80.70400000000001</v>
      </c>
    </row>
    <row r="123" spans="1:8" ht="21" customHeight="1">
      <c r="A123" s="15">
        <v>121</v>
      </c>
      <c r="B123" s="16" t="str">
        <f aca="true" t="shared" si="4" ref="B123:B152">"20230305"</f>
        <v>20230305</v>
      </c>
      <c r="C123" s="16" t="s">
        <v>14</v>
      </c>
      <c r="D123" s="16" t="str">
        <f>"2381207301"</f>
        <v>2381207301</v>
      </c>
      <c r="E123" s="17">
        <v>79.9</v>
      </c>
      <c r="F123" s="18">
        <v>78.18</v>
      </c>
      <c r="G123" s="19"/>
      <c r="H123" s="18">
        <v>78.86800000000001</v>
      </c>
    </row>
    <row r="124" spans="1:8" ht="21" customHeight="1">
      <c r="A124" s="15">
        <v>122</v>
      </c>
      <c r="B124" s="16" t="str">
        <f t="shared" si="4"/>
        <v>20230305</v>
      </c>
      <c r="C124" s="16" t="s">
        <v>14</v>
      </c>
      <c r="D124" s="16" t="str">
        <f>"2381207011"</f>
        <v>2381207011</v>
      </c>
      <c r="E124" s="17">
        <v>79.5</v>
      </c>
      <c r="F124" s="18">
        <v>78.4</v>
      </c>
      <c r="G124" s="19"/>
      <c r="H124" s="18">
        <v>78.84</v>
      </c>
    </row>
    <row r="125" spans="1:8" ht="21" customHeight="1">
      <c r="A125" s="15">
        <v>123</v>
      </c>
      <c r="B125" s="16" t="str">
        <f t="shared" si="4"/>
        <v>20230305</v>
      </c>
      <c r="C125" s="16" t="s">
        <v>14</v>
      </c>
      <c r="D125" s="16" t="str">
        <f>"2381207111"</f>
        <v>2381207111</v>
      </c>
      <c r="E125" s="17">
        <v>79.1</v>
      </c>
      <c r="F125" s="18">
        <v>75.14</v>
      </c>
      <c r="G125" s="19"/>
      <c r="H125" s="18">
        <v>76.72399999999999</v>
      </c>
    </row>
    <row r="126" spans="1:8" ht="21" customHeight="1">
      <c r="A126" s="15">
        <v>124</v>
      </c>
      <c r="B126" s="16" t="str">
        <f t="shared" si="4"/>
        <v>20230305</v>
      </c>
      <c r="C126" s="16" t="s">
        <v>14</v>
      </c>
      <c r="D126" s="16" t="str">
        <f>"2381207024"</f>
        <v>2381207024</v>
      </c>
      <c r="E126" s="17">
        <v>78.5</v>
      </c>
      <c r="F126" s="18">
        <v>76.3</v>
      </c>
      <c r="G126" s="19"/>
      <c r="H126" s="18">
        <v>77.17999999999999</v>
      </c>
    </row>
    <row r="127" spans="1:8" ht="21" customHeight="1">
      <c r="A127" s="15">
        <v>125</v>
      </c>
      <c r="B127" s="16" t="str">
        <f t="shared" si="4"/>
        <v>20230305</v>
      </c>
      <c r="C127" s="16" t="s">
        <v>14</v>
      </c>
      <c r="D127" s="16" t="str">
        <f>"2381207230"</f>
        <v>2381207230</v>
      </c>
      <c r="E127" s="17">
        <v>78.2</v>
      </c>
      <c r="F127" s="18">
        <v>74.62</v>
      </c>
      <c r="G127" s="19"/>
      <c r="H127" s="18">
        <v>76.05199999999999</v>
      </c>
    </row>
    <row r="128" spans="1:8" ht="21" customHeight="1">
      <c r="A128" s="15">
        <v>126</v>
      </c>
      <c r="B128" s="16" t="str">
        <f t="shared" si="4"/>
        <v>20230305</v>
      </c>
      <c r="C128" s="16" t="s">
        <v>14</v>
      </c>
      <c r="D128" s="16" t="str">
        <f>"2381207201"</f>
        <v>2381207201</v>
      </c>
      <c r="E128" s="17">
        <v>78.1</v>
      </c>
      <c r="F128" s="18">
        <v>78</v>
      </c>
      <c r="G128" s="19"/>
      <c r="H128" s="18">
        <v>78.03999999999999</v>
      </c>
    </row>
    <row r="129" spans="1:8" ht="21" customHeight="1">
      <c r="A129" s="15">
        <v>127</v>
      </c>
      <c r="B129" s="16" t="str">
        <f t="shared" si="4"/>
        <v>20230305</v>
      </c>
      <c r="C129" s="16" t="s">
        <v>14</v>
      </c>
      <c r="D129" s="16" t="str">
        <f>"2381207026"</f>
        <v>2381207026</v>
      </c>
      <c r="E129" s="17">
        <v>78</v>
      </c>
      <c r="F129" s="18">
        <v>75.66</v>
      </c>
      <c r="G129" s="19"/>
      <c r="H129" s="18">
        <v>76.596</v>
      </c>
    </row>
    <row r="130" spans="1:8" ht="21" customHeight="1">
      <c r="A130" s="15">
        <v>128</v>
      </c>
      <c r="B130" s="16" t="str">
        <f t="shared" si="4"/>
        <v>20230305</v>
      </c>
      <c r="C130" s="16" t="s">
        <v>14</v>
      </c>
      <c r="D130" s="16" t="str">
        <f>"2381207205"</f>
        <v>2381207205</v>
      </c>
      <c r="E130" s="17">
        <v>77.5</v>
      </c>
      <c r="F130" s="18">
        <v>76.28</v>
      </c>
      <c r="G130" s="19"/>
      <c r="H130" s="18">
        <v>76.768</v>
      </c>
    </row>
    <row r="131" spans="1:8" ht="21" customHeight="1">
      <c r="A131" s="15">
        <v>129</v>
      </c>
      <c r="B131" s="16" t="str">
        <f t="shared" si="4"/>
        <v>20230305</v>
      </c>
      <c r="C131" s="16" t="s">
        <v>14</v>
      </c>
      <c r="D131" s="16" t="str">
        <f>"2381207227"</f>
        <v>2381207227</v>
      </c>
      <c r="E131" s="17">
        <v>77</v>
      </c>
      <c r="F131" s="18">
        <v>79.48</v>
      </c>
      <c r="G131" s="19"/>
      <c r="H131" s="18">
        <v>78.488</v>
      </c>
    </row>
    <row r="132" spans="1:8" ht="21" customHeight="1">
      <c r="A132" s="15">
        <v>130</v>
      </c>
      <c r="B132" s="16" t="str">
        <f t="shared" si="4"/>
        <v>20230305</v>
      </c>
      <c r="C132" s="16" t="s">
        <v>14</v>
      </c>
      <c r="D132" s="16" t="str">
        <f>"2381207114"</f>
        <v>2381207114</v>
      </c>
      <c r="E132" s="17">
        <v>76.6</v>
      </c>
      <c r="F132" s="18">
        <v>80.82</v>
      </c>
      <c r="G132" s="19"/>
      <c r="H132" s="18">
        <v>79.132</v>
      </c>
    </row>
    <row r="133" spans="1:8" ht="21" customHeight="1">
      <c r="A133" s="15">
        <v>131</v>
      </c>
      <c r="B133" s="16" t="str">
        <f t="shared" si="4"/>
        <v>20230305</v>
      </c>
      <c r="C133" s="16" t="s">
        <v>14</v>
      </c>
      <c r="D133" s="16" t="str">
        <f>"2381207113"</f>
        <v>2381207113</v>
      </c>
      <c r="E133" s="17">
        <v>76.4</v>
      </c>
      <c r="F133" s="18">
        <v>78.14</v>
      </c>
      <c r="G133" s="19"/>
      <c r="H133" s="18">
        <v>77.444</v>
      </c>
    </row>
    <row r="134" spans="1:8" ht="21" customHeight="1">
      <c r="A134" s="15">
        <v>132</v>
      </c>
      <c r="B134" s="16" t="str">
        <f t="shared" si="4"/>
        <v>20230305</v>
      </c>
      <c r="C134" s="16" t="s">
        <v>14</v>
      </c>
      <c r="D134" s="16" t="str">
        <f>"2381207221"</f>
        <v>2381207221</v>
      </c>
      <c r="E134" s="17">
        <v>76.3</v>
      </c>
      <c r="F134" s="18">
        <v>78.64</v>
      </c>
      <c r="G134" s="19"/>
      <c r="H134" s="18">
        <v>77.704</v>
      </c>
    </row>
    <row r="135" spans="1:8" ht="21" customHeight="1">
      <c r="A135" s="15">
        <v>133</v>
      </c>
      <c r="B135" s="16" t="str">
        <f t="shared" si="4"/>
        <v>20230305</v>
      </c>
      <c r="C135" s="16" t="s">
        <v>14</v>
      </c>
      <c r="D135" s="16" t="str">
        <f>"2381207228"</f>
        <v>2381207228</v>
      </c>
      <c r="E135" s="17">
        <v>76.1</v>
      </c>
      <c r="F135" s="18" t="s">
        <v>11</v>
      </c>
      <c r="G135" s="19"/>
      <c r="H135" s="18">
        <v>30.44</v>
      </c>
    </row>
    <row r="136" spans="1:8" ht="21" customHeight="1">
      <c r="A136" s="15">
        <v>134</v>
      </c>
      <c r="B136" s="16" t="str">
        <f t="shared" si="4"/>
        <v>20230305</v>
      </c>
      <c r="C136" s="16" t="s">
        <v>14</v>
      </c>
      <c r="D136" s="16" t="str">
        <f>"2381207016"</f>
        <v>2381207016</v>
      </c>
      <c r="E136" s="17">
        <v>75.8</v>
      </c>
      <c r="F136" s="18">
        <v>75.14</v>
      </c>
      <c r="G136" s="19"/>
      <c r="H136" s="18">
        <v>75.404</v>
      </c>
    </row>
    <row r="137" spans="1:8" ht="21" customHeight="1">
      <c r="A137" s="15">
        <v>135</v>
      </c>
      <c r="B137" s="16" t="str">
        <f t="shared" si="4"/>
        <v>20230305</v>
      </c>
      <c r="C137" s="16" t="s">
        <v>14</v>
      </c>
      <c r="D137" s="16" t="str">
        <f>"2381207022"</f>
        <v>2381207022</v>
      </c>
      <c r="E137" s="17">
        <v>75.8</v>
      </c>
      <c r="F137" s="18">
        <v>74.54</v>
      </c>
      <c r="G137" s="19"/>
      <c r="H137" s="18">
        <v>75.04400000000001</v>
      </c>
    </row>
    <row r="138" spans="1:8" ht="21" customHeight="1">
      <c r="A138" s="15">
        <v>136</v>
      </c>
      <c r="B138" s="16" t="str">
        <f t="shared" si="4"/>
        <v>20230305</v>
      </c>
      <c r="C138" s="16" t="s">
        <v>14</v>
      </c>
      <c r="D138" s="16" t="str">
        <f>"2381207027"</f>
        <v>2381207027</v>
      </c>
      <c r="E138" s="17">
        <v>75.3</v>
      </c>
      <c r="F138" s="18">
        <v>82.74</v>
      </c>
      <c r="G138" s="19"/>
      <c r="H138" s="18">
        <v>79.764</v>
      </c>
    </row>
    <row r="139" spans="1:8" ht="21" customHeight="1">
      <c r="A139" s="15">
        <v>137</v>
      </c>
      <c r="B139" s="16" t="str">
        <f t="shared" si="4"/>
        <v>20230305</v>
      </c>
      <c r="C139" s="16" t="s">
        <v>14</v>
      </c>
      <c r="D139" s="16" t="str">
        <f>"2381207108"</f>
        <v>2381207108</v>
      </c>
      <c r="E139" s="17">
        <v>74.9</v>
      </c>
      <c r="F139" s="18">
        <v>72.44</v>
      </c>
      <c r="G139" s="19"/>
      <c r="H139" s="18">
        <v>73.424</v>
      </c>
    </row>
    <row r="140" spans="1:8" ht="21" customHeight="1">
      <c r="A140" s="15">
        <v>138</v>
      </c>
      <c r="B140" s="16" t="str">
        <f t="shared" si="4"/>
        <v>20230305</v>
      </c>
      <c r="C140" s="16" t="s">
        <v>14</v>
      </c>
      <c r="D140" s="16" t="str">
        <f>"2381207302"</f>
        <v>2381207302</v>
      </c>
      <c r="E140" s="17">
        <v>74.4</v>
      </c>
      <c r="F140" s="18">
        <v>76.6</v>
      </c>
      <c r="G140" s="19"/>
      <c r="H140" s="18">
        <v>75.72</v>
      </c>
    </row>
    <row r="141" spans="1:8" ht="21" customHeight="1">
      <c r="A141" s="15">
        <v>139</v>
      </c>
      <c r="B141" s="16" t="str">
        <f t="shared" si="4"/>
        <v>20230305</v>
      </c>
      <c r="C141" s="16" t="s">
        <v>14</v>
      </c>
      <c r="D141" s="16" t="str">
        <f>"2381207212"</f>
        <v>2381207212</v>
      </c>
      <c r="E141" s="17">
        <v>73.4</v>
      </c>
      <c r="F141" s="18">
        <v>80.72</v>
      </c>
      <c r="G141" s="19"/>
      <c r="H141" s="18">
        <v>77.792</v>
      </c>
    </row>
    <row r="142" spans="1:8" ht="21" customHeight="1">
      <c r="A142" s="15">
        <v>140</v>
      </c>
      <c r="B142" s="16" t="str">
        <f t="shared" si="4"/>
        <v>20230305</v>
      </c>
      <c r="C142" s="16" t="s">
        <v>14</v>
      </c>
      <c r="D142" s="16" t="str">
        <f>"2381207216"</f>
        <v>2381207216</v>
      </c>
      <c r="E142" s="17">
        <v>72.9</v>
      </c>
      <c r="F142" s="18">
        <v>73.6</v>
      </c>
      <c r="G142" s="19"/>
      <c r="H142" s="18">
        <v>73.32</v>
      </c>
    </row>
    <row r="143" spans="1:8" ht="21" customHeight="1">
      <c r="A143" s="15">
        <v>141</v>
      </c>
      <c r="B143" s="16" t="str">
        <f t="shared" si="4"/>
        <v>20230305</v>
      </c>
      <c r="C143" s="16" t="s">
        <v>14</v>
      </c>
      <c r="D143" s="16" t="str">
        <f>"2381207015"</f>
        <v>2381207015</v>
      </c>
      <c r="E143" s="17">
        <v>72.6</v>
      </c>
      <c r="F143" s="18">
        <v>78.4</v>
      </c>
      <c r="G143" s="19"/>
      <c r="H143" s="18">
        <v>76.08</v>
      </c>
    </row>
    <row r="144" spans="1:8" ht="21" customHeight="1">
      <c r="A144" s="15">
        <v>142</v>
      </c>
      <c r="B144" s="16" t="str">
        <f t="shared" si="4"/>
        <v>20230305</v>
      </c>
      <c r="C144" s="16" t="s">
        <v>14</v>
      </c>
      <c r="D144" s="16" t="str">
        <f>"2381207007"</f>
        <v>2381207007</v>
      </c>
      <c r="E144" s="17">
        <v>71.3</v>
      </c>
      <c r="F144" s="18">
        <v>74.4</v>
      </c>
      <c r="G144" s="19"/>
      <c r="H144" s="18">
        <v>73.16</v>
      </c>
    </row>
    <row r="145" spans="1:8" ht="21" customHeight="1">
      <c r="A145" s="15">
        <v>143</v>
      </c>
      <c r="B145" s="16" t="str">
        <f t="shared" si="4"/>
        <v>20230305</v>
      </c>
      <c r="C145" s="16" t="s">
        <v>14</v>
      </c>
      <c r="D145" s="16" t="str">
        <f>"2381207008"</f>
        <v>2381207008</v>
      </c>
      <c r="E145" s="17">
        <v>71.2</v>
      </c>
      <c r="F145" s="18">
        <v>75.88</v>
      </c>
      <c r="G145" s="19"/>
      <c r="H145" s="18">
        <v>74.00800000000001</v>
      </c>
    </row>
    <row r="146" spans="1:8" ht="21" customHeight="1">
      <c r="A146" s="15">
        <v>144</v>
      </c>
      <c r="B146" s="16" t="str">
        <f t="shared" si="4"/>
        <v>20230305</v>
      </c>
      <c r="C146" s="16" t="s">
        <v>14</v>
      </c>
      <c r="D146" s="16" t="str">
        <f>"2381207006"</f>
        <v>2381207006</v>
      </c>
      <c r="E146" s="17">
        <v>70.5</v>
      </c>
      <c r="F146" s="18">
        <v>78.62</v>
      </c>
      <c r="G146" s="19"/>
      <c r="H146" s="18">
        <v>75.37200000000001</v>
      </c>
    </row>
    <row r="147" spans="1:8" ht="21" customHeight="1">
      <c r="A147" s="15">
        <v>145</v>
      </c>
      <c r="B147" s="16" t="str">
        <f t="shared" si="4"/>
        <v>20230305</v>
      </c>
      <c r="C147" s="16" t="s">
        <v>14</v>
      </c>
      <c r="D147" s="16" t="str">
        <f>"2381207013"</f>
        <v>2381207013</v>
      </c>
      <c r="E147" s="17">
        <v>70</v>
      </c>
      <c r="F147" s="18">
        <v>77.2</v>
      </c>
      <c r="G147" s="19"/>
      <c r="H147" s="18">
        <v>74.32</v>
      </c>
    </row>
    <row r="148" spans="1:8" ht="21" customHeight="1">
      <c r="A148" s="15">
        <v>146</v>
      </c>
      <c r="B148" s="16" t="str">
        <f t="shared" si="4"/>
        <v>20230305</v>
      </c>
      <c r="C148" s="16" t="s">
        <v>14</v>
      </c>
      <c r="D148" s="16" t="str">
        <f>"2381207220"</f>
        <v>2381207220</v>
      </c>
      <c r="E148" s="17">
        <v>69.4</v>
      </c>
      <c r="F148" s="18">
        <v>76.16</v>
      </c>
      <c r="G148" s="19"/>
      <c r="H148" s="18">
        <v>73.456</v>
      </c>
    </row>
    <row r="149" spans="1:8" ht="21" customHeight="1">
      <c r="A149" s="15">
        <v>147</v>
      </c>
      <c r="B149" s="16" t="str">
        <f t="shared" si="4"/>
        <v>20230305</v>
      </c>
      <c r="C149" s="16" t="s">
        <v>14</v>
      </c>
      <c r="D149" s="16" t="str">
        <f>"2381207121"</f>
        <v>2381207121</v>
      </c>
      <c r="E149" s="17">
        <v>69.1</v>
      </c>
      <c r="F149" s="18">
        <v>80.4</v>
      </c>
      <c r="G149" s="19"/>
      <c r="H149" s="18">
        <v>75.88</v>
      </c>
    </row>
    <row r="150" spans="1:8" ht="21" customHeight="1">
      <c r="A150" s="15">
        <v>148</v>
      </c>
      <c r="B150" s="16" t="str">
        <f t="shared" si="4"/>
        <v>20230305</v>
      </c>
      <c r="C150" s="16" t="s">
        <v>14</v>
      </c>
      <c r="D150" s="16" t="str">
        <f>"2381207021"</f>
        <v>2381207021</v>
      </c>
      <c r="E150" s="17">
        <v>69</v>
      </c>
      <c r="F150" s="18">
        <v>75.94</v>
      </c>
      <c r="G150" s="19"/>
      <c r="H150" s="18">
        <v>73.164</v>
      </c>
    </row>
    <row r="151" spans="1:8" ht="21" customHeight="1">
      <c r="A151" s="15">
        <v>149</v>
      </c>
      <c r="B151" s="16" t="str">
        <f t="shared" si="4"/>
        <v>20230305</v>
      </c>
      <c r="C151" s="16" t="s">
        <v>14</v>
      </c>
      <c r="D151" s="16" t="str">
        <f>"2381207223"</f>
        <v>2381207223</v>
      </c>
      <c r="E151" s="17">
        <v>68.1</v>
      </c>
      <c r="F151" s="18">
        <v>72.74</v>
      </c>
      <c r="G151" s="19"/>
      <c r="H151" s="18">
        <v>70.884</v>
      </c>
    </row>
    <row r="152" spans="1:8" ht="21" customHeight="1">
      <c r="A152" s="15">
        <v>150</v>
      </c>
      <c r="B152" s="16" t="str">
        <f t="shared" si="4"/>
        <v>20230305</v>
      </c>
      <c r="C152" s="16" t="s">
        <v>14</v>
      </c>
      <c r="D152" s="16" t="str">
        <f>"2381207217"</f>
        <v>2381207217</v>
      </c>
      <c r="E152" s="17">
        <v>67.6</v>
      </c>
      <c r="F152" s="18">
        <v>74.46</v>
      </c>
      <c r="G152" s="19"/>
      <c r="H152" s="18">
        <v>71.716</v>
      </c>
    </row>
    <row r="153" spans="1:8" ht="21" customHeight="1">
      <c r="A153" s="15">
        <v>151</v>
      </c>
      <c r="B153" s="16" t="str">
        <f aca="true" t="shared" si="5" ref="B153:B166">"20230306"</f>
        <v>20230306</v>
      </c>
      <c r="C153" s="16" t="s">
        <v>15</v>
      </c>
      <c r="D153" s="16" t="str">
        <f>"2381207318"</f>
        <v>2381207318</v>
      </c>
      <c r="E153" s="17">
        <v>86.9</v>
      </c>
      <c r="F153" s="18">
        <v>83.26</v>
      </c>
      <c r="G153" s="19"/>
      <c r="H153" s="18">
        <v>84.71600000000001</v>
      </c>
    </row>
    <row r="154" spans="1:8" ht="21" customHeight="1">
      <c r="A154" s="15">
        <v>152</v>
      </c>
      <c r="B154" s="16" t="str">
        <f t="shared" si="5"/>
        <v>20230306</v>
      </c>
      <c r="C154" s="16" t="s">
        <v>15</v>
      </c>
      <c r="D154" s="16" t="str">
        <f>"2381207327"</f>
        <v>2381207327</v>
      </c>
      <c r="E154" s="17">
        <v>85.9</v>
      </c>
      <c r="F154" s="18">
        <v>79.52</v>
      </c>
      <c r="G154" s="19"/>
      <c r="H154" s="18">
        <v>82.072</v>
      </c>
    </row>
    <row r="155" spans="1:8" ht="21" customHeight="1">
      <c r="A155" s="15">
        <v>153</v>
      </c>
      <c r="B155" s="16" t="str">
        <f t="shared" si="5"/>
        <v>20230306</v>
      </c>
      <c r="C155" s="16" t="s">
        <v>15</v>
      </c>
      <c r="D155" s="16" t="str">
        <f>"2381207325"</f>
        <v>2381207325</v>
      </c>
      <c r="E155" s="17">
        <v>84</v>
      </c>
      <c r="F155" s="18">
        <v>83.38</v>
      </c>
      <c r="G155" s="19"/>
      <c r="H155" s="18">
        <v>83.628</v>
      </c>
    </row>
    <row r="156" spans="1:8" ht="21" customHeight="1">
      <c r="A156" s="15">
        <v>154</v>
      </c>
      <c r="B156" s="16" t="str">
        <f t="shared" si="5"/>
        <v>20230306</v>
      </c>
      <c r="C156" s="16" t="s">
        <v>15</v>
      </c>
      <c r="D156" s="16" t="str">
        <f>"2381207329"</f>
        <v>2381207329</v>
      </c>
      <c r="E156" s="17">
        <v>83.6</v>
      </c>
      <c r="F156" s="18">
        <v>83.76</v>
      </c>
      <c r="G156" s="19"/>
      <c r="H156" s="18">
        <v>83.696</v>
      </c>
    </row>
    <row r="157" spans="1:8" ht="21" customHeight="1">
      <c r="A157" s="15">
        <v>155</v>
      </c>
      <c r="B157" s="16" t="str">
        <f t="shared" si="5"/>
        <v>20230306</v>
      </c>
      <c r="C157" s="16" t="s">
        <v>15</v>
      </c>
      <c r="D157" s="16" t="str">
        <f>"2381207317"</f>
        <v>2381207317</v>
      </c>
      <c r="E157" s="17">
        <v>83.2</v>
      </c>
      <c r="F157" s="18">
        <v>79.22</v>
      </c>
      <c r="G157" s="19"/>
      <c r="H157" s="18">
        <v>80.812</v>
      </c>
    </row>
    <row r="158" spans="1:8" ht="21" customHeight="1">
      <c r="A158" s="15">
        <v>156</v>
      </c>
      <c r="B158" s="16" t="str">
        <f t="shared" si="5"/>
        <v>20230306</v>
      </c>
      <c r="C158" s="16" t="s">
        <v>15</v>
      </c>
      <c r="D158" s="16" t="str">
        <f>"2381207420"</f>
        <v>2381207420</v>
      </c>
      <c r="E158" s="17">
        <v>83.2</v>
      </c>
      <c r="F158" s="18">
        <v>77.66</v>
      </c>
      <c r="G158" s="19"/>
      <c r="H158" s="18">
        <v>79.876</v>
      </c>
    </row>
    <row r="159" spans="1:8" ht="21" customHeight="1">
      <c r="A159" s="15">
        <v>157</v>
      </c>
      <c r="B159" s="16" t="str">
        <f t="shared" si="5"/>
        <v>20230306</v>
      </c>
      <c r="C159" s="16" t="s">
        <v>15</v>
      </c>
      <c r="D159" s="16" t="str">
        <f>"2381207517"</f>
        <v>2381207517</v>
      </c>
      <c r="E159" s="17">
        <v>82.6</v>
      </c>
      <c r="F159" s="18">
        <v>79.26</v>
      </c>
      <c r="G159" s="19"/>
      <c r="H159" s="18">
        <v>80.596</v>
      </c>
    </row>
    <row r="160" spans="1:8" ht="21" customHeight="1">
      <c r="A160" s="15">
        <v>158</v>
      </c>
      <c r="B160" s="16" t="str">
        <f t="shared" si="5"/>
        <v>20230306</v>
      </c>
      <c r="C160" s="16" t="s">
        <v>15</v>
      </c>
      <c r="D160" s="16" t="str">
        <f>"2381207421"</f>
        <v>2381207421</v>
      </c>
      <c r="E160" s="17">
        <v>82</v>
      </c>
      <c r="F160" s="18">
        <v>83.92</v>
      </c>
      <c r="G160" s="19"/>
      <c r="H160" s="18">
        <v>83.152</v>
      </c>
    </row>
    <row r="161" spans="1:8" ht="21" customHeight="1">
      <c r="A161" s="15">
        <v>159</v>
      </c>
      <c r="B161" s="16" t="str">
        <f t="shared" si="5"/>
        <v>20230306</v>
      </c>
      <c r="C161" s="16" t="s">
        <v>15</v>
      </c>
      <c r="D161" s="16" t="str">
        <f>"2381207426"</f>
        <v>2381207426</v>
      </c>
      <c r="E161" s="17">
        <v>81.8</v>
      </c>
      <c r="F161" s="18">
        <v>75.4</v>
      </c>
      <c r="G161" s="19"/>
      <c r="H161" s="18">
        <v>77.96000000000001</v>
      </c>
    </row>
    <row r="162" spans="1:8" ht="21" customHeight="1">
      <c r="A162" s="15">
        <v>160</v>
      </c>
      <c r="B162" s="16" t="str">
        <f t="shared" si="5"/>
        <v>20230306</v>
      </c>
      <c r="C162" s="16" t="s">
        <v>15</v>
      </c>
      <c r="D162" s="16" t="str">
        <f>"2381207407"</f>
        <v>2381207407</v>
      </c>
      <c r="E162" s="17">
        <v>79.6</v>
      </c>
      <c r="F162" s="18">
        <v>83.78</v>
      </c>
      <c r="G162" s="19"/>
      <c r="H162" s="18">
        <v>82.108</v>
      </c>
    </row>
    <row r="163" spans="1:8" ht="21" customHeight="1">
      <c r="A163" s="15">
        <v>161</v>
      </c>
      <c r="B163" s="16" t="str">
        <f t="shared" si="5"/>
        <v>20230306</v>
      </c>
      <c r="C163" s="16" t="s">
        <v>15</v>
      </c>
      <c r="D163" s="16" t="str">
        <f>"2381207412"</f>
        <v>2381207412</v>
      </c>
      <c r="E163" s="17">
        <v>79.5</v>
      </c>
      <c r="F163" s="18">
        <v>80.2</v>
      </c>
      <c r="G163" s="19"/>
      <c r="H163" s="18">
        <v>79.92</v>
      </c>
    </row>
    <row r="164" spans="1:8" ht="21" customHeight="1">
      <c r="A164" s="15">
        <v>162</v>
      </c>
      <c r="B164" s="16" t="str">
        <f t="shared" si="5"/>
        <v>20230306</v>
      </c>
      <c r="C164" s="16" t="s">
        <v>15</v>
      </c>
      <c r="D164" s="16" t="str">
        <f>"2381207516"</f>
        <v>2381207516</v>
      </c>
      <c r="E164" s="17">
        <v>76.4</v>
      </c>
      <c r="F164" s="18">
        <v>80.8</v>
      </c>
      <c r="G164" s="19"/>
      <c r="H164" s="18">
        <v>79.03999999999999</v>
      </c>
    </row>
    <row r="165" spans="1:8" ht="21" customHeight="1">
      <c r="A165" s="15">
        <v>163</v>
      </c>
      <c r="B165" s="16" t="str">
        <f t="shared" si="5"/>
        <v>20230306</v>
      </c>
      <c r="C165" s="16" t="s">
        <v>15</v>
      </c>
      <c r="D165" s="16" t="str">
        <f>"2381207326"</f>
        <v>2381207326</v>
      </c>
      <c r="E165" s="17">
        <v>76.3</v>
      </c>
      <c r="F165" s="18" t="s">
        <v>11</v>
      </c>
      <c r="G165" s="19"/>
      <c r="H165" s="18">
        <v>30.52</v>
      </c>
    </row>
    <row r="166" spans="1:8" ht="21" customHeight="1">
      <c r="A166" s="15">
        <v>164</v>
      </c>
      <c r="B166" s="16" t="str">
        <f t="shared" si="5"/>
        <v>20230306</v>
      </c>
      <c r="C166" s="16" t="s">
        <v>15</v>
      </c>
      <c r="D166" s="16" t="str">
        <f>"2381207509"</f>
        <v>2381207509</v>
      </c>
      <c r="E166" s="17">
        <v>75.7</v>
      </c>
      <c r="F166" s="18" t="s">
        <v>11</v>
      </c>
      <c r="G166" s="19"/>
      <c r="H166" s="18">
        <v>30.28</v>
      </c>
    </row>
    <row r="167" spans="1:8" ht="21" customHeight="1">
      <c r="A167" s="15">
        <v>165</v>
      </c>
      <c r="B167" s="16" t="str">
        <f aca="true" t="shared" si="6" ref="B167:B195">"20230307"</f>
        <v>20230307</v>
      </c>
      <c r="C167" s="16" t="s">
        <v>16</v>
      </c>
      <c r="D167" s="16" t="str">
        <f>"2381207901"</f>
        <v>2381207901</v>
      </c>
      <c r="E167" s="17">
        <v>93.6</v>
      </c>
      <c r="F167" s="18">
        <v>80.18</v>
      </c>
      <c r="G167" s="19"/>
      <c r="H167" s="18">
        <v>85.548</v>
      </c>
    </row>
    <row r="168" spans="1:8" ht="21" customHeight="1">
      <c r="A168" s="15">
        <v>166</v>
      </c>
      <c r="B168" s="16" t="str">
        <f t="shared" si="6"/>
        <v>20230307</v>
      </c>
      <c r="C168" s="16" t="s">
        <v>16</v>
      </c>
      <c r="D168" s="16" t="str">
        <f>"2381207905"</f>
        <v>2381207905</v>
      </c>
      <c r="E168" s="17">
        <v>88.9</v>
      </c>
      <c r="F168" s="18">
        <v>80.96</v>
      </c>
      <c r="G168" s="19"/>
      <c r="H168" s="18">
        <v>84.136</v>
      </c>
    </row>
    <row r="169" spans="1:8" ht="21" customHeight="1">
      <c r="A169" s="15">
        <v>167</v>
      </c>
      <c r="B169" s="16" t="str">
        <f t="shared" si="6"/>
        <v>20230307</v>
      </c>
      <c r="C169" s="16" t="s">
        <v>16</v>
      </c>
      <c r="D169" s="16" t="str">
        <f>"2381207724"</f>
        <v>2381207724</v>
      </c>
      <c r="E169" s="17">
        <v>84.5</v>
      </c>
      <c r="F169" s="18">
        <v>78.32</v>
      </c>
      <c r="G169" s="19"/>
      <c r="H169" s="18">
        <v>80.792</v>
      </c>
    </row>
    <row r="170" spans="1:8" ht="21" customHeight="1">
      <c r="A170" s="15">
        <v>168</v>
      </c>
      <c r="B170" s="16" t="str">
        <f t="shared" si="6"/>
        <v>20230307</v>
      </c>
      <c r="C170" s="16" t="s">
        <v>16</v>
      </c>
      <c r="D170" s="16" t="str">
        <f>"2381207611"</f>
        <v>2381207611</v>
      </c>
      <c r="E170" s="17">
        <v>83.3</v>
      </c>
      <c r="F170" s="18">
        <v>77.42</v>
      </c>
      <c r="G170" s="19"/>
      <c r="H170" s="18">
        <v>79.77199999999999</v>
      </c>
    </row>
    <row r="171" spans="1:8" ht="21" customHeight="1">
      <c r="A171" s="15">
        <v>169</v>
      </c>
      <c r="B171" s="16" t="str">
        <f t="shared" si="6"/>
        <v>20230307</v>
      </c>
      <c r="C171" s="16" t="s">
        <v>16</v>
      </c>
      <c r="D171" s="16" t="str">
        <f>"2381207915"</f>
        <v>2381207915</v>
      </c>
      <c r="E171" s="17">
        <v>83.2</v>
      </c>
      <c r="F171" s="18">
        <v>80.2</v>
      </c>
      <c r="G171" s="19"/>
      <c r="H171" s="18">
        <v>81.4</v>
      </c>
    </row>
    <row r="172" spans="1:8" ht="21" customHeight="1">
      <c r="A172" s="15">
        <v>170</v>
      </c>
      <c r="B172" s="16" t="str">
        <f t="shared" si="6"/>
        <v>20230307</v>
      </c>
      <c r="C172" s="16" t="s">
        <v>16</v>
      </c>
      <c r="D172" s="16" t="str">
        <f>"2381207811"</f>
        <v>2381207811</v>
      </c>
      <c r="E172" s="17">
        <v>82</v>
      </c>
      <c r="F172" s="18">
        <v>79.38</v>
      </c>
      <c r="G172" s="19"/>
      <c r="H172" s="18">
        <v>80.428</v>
      </c>
    </row>
    <row r="173" spans="1:8" ht="21" customHeight="1">
      <c r="A173" s="15">
        <v>171</v>
      </c>
      <c r="B173" s="16" t="str">
        <f t="shared" si="6"/>
        <v>20230307</v>
      </c>
      <c r="C173" s="16" t="s">
        <v>16</v>
      </c>
      <c r="D173" s="16" t="str">
        <f>"2381207710"</f>
        <v>2381207710</v>
      </c>
      <c r="E173" s="17">
        <v>81.6</v>
      </c>
      <c r="F173" s="18">
        <v>77.74</v>
      </c>
      <c r="G173" s="19"/>
      <c r="H173" s="18">
        <v>79.28399999999999</v>
      </c>
    </row>
    <row r="174" spans="1:8" ht="21" customHeight="1">
      <c r="A174" s="15">
        <v>172</v>
      </c>
      <c r="B174" s="16" t="str">
        <f t="shared" si="6"/>
        <v>20230307</v>
      </c>
      <c r="C174" s="16" t="s">
        <v>16</v>
      </c>
      <c r="D174" s="16" t="str">
        <f>"2381207804"</f>
        <v>2381207804</v>
      </c>
      <c r="E174" s="17">
        <v>80.9</v>
      </c>
      <c r="F174" s="18">
        <v>78.52</v>
      </c>
      <c r="G174" s="19"/>
      <c r="H174" s="18">
        <v>79.47200000000001</v>
      </c>
    </row>
    <row r="175" spans="1:8" ht="21" customHeight="1">
      <c r="A175" s="15">
        <v>173</v>
      </c>
      <c r="B175" s="16" t="str">
        <f t="shared" si="6"/>
        <v>20230307</v>
      </c>
      <c r="C175" s="16" t="s">
        <v>16</v>
      </c>
      <c r="D175" s="16" t="str">
        <f>"2381207629"</f>
        <v>2381207629</v>
      </c>
      <c r="E175" s="17">
        <v>80.3</v>
      </c>
      <c r="F175" s="18">
        <v>79.28</v>
      </c>
      <c r="G175" s="19"/>
      <c r="H175" s="18">
        <v>79.68799999999999</v>
      </c>
    </row>
    <row r="176" spans="1:8" ht="21" customHeight="1">
      <c r="A176" s="15">
        <v>174</v>
      </c>
      <c r="B176" s="16" t="str">
        <f t="shared" si="6"/>
        <v>20230307</v>
      </c>
      <c r="C176" s="16" t="s">
        <v>16</v>
      </c>
      <c r="D176" s="16" t="str">
        <f>"2381207825"</f>
        <v>2381207825</v>
      </c>
      <c r="E176" s="17">
        <v>80</v>
      </c>
      <c r="F176" s="18">
        <v>76.86</v>
      </c>
      <c r="G176" s="19"/>
      <c r="H176" s="18">
        <v>78.116</v>
      </c>
    </row>
    <row r="177" spans="1:8" ht="21" customHeight="1">
      <c r="A177" s="15">
        <v>175</v>
      </c>
      <c r="B177" s="16" t="str">
        <f t="shared" si="6"/>
        <v>20230307</v>
      </c>
      <c r="C177" s="16" t="s">
        <v>16</v>
      </c>
      <c r="D177" s="16" t="str">
        <f>"2381207522"</f>
        <v>2381207522</v>
      </c>
      <c r="E177" s="17">
        <v>79.6</v>
      </c>
      <c r="F177" s="18">
        <v>81.86</v>
      </c>
      <c r="G177" s="19"/>
      <c r="H177" s="18">
        <v>80.956</v>
      </c>
    </row>
    <row r="178" spans="1:8" ht="21" customHeight="1">
      <c r="A178" s="15">
        <v>176</v>
      </c>
      <c r="B178" s="16" t="str">
        <f t="shared" si="6"/>
        <v>20230307</v>
      </c>
      <c r="C178" s="16" t="s">
        <v>16</v>
      </c>
      <c r="D178" s="16" t="str">
        <f>"2381207729"</f>
        <v>2381207729</v>
      </c>
      <c r="E178" s="17">
        <v>79.6</v>
      </c>
      <c r="F178" s="18">
        <v>78.32</v>
      </c>
      <c r="G178" s="19"/>
      <c r="H178" s="18">
        <v>78.832</v>
      </c>
    </row>
    <row r="179" spans="1:8" ht="21" customHeight="1">
      <c r="A179" s="15">
        <v>177</v>
      </c>
      <c r="B179" s="16" t="str">
        <f t="shared" si="6"/>
        <v>20230307</v>
      </c>
      <c r="C179" s="16" t="s">
        <v>16</v>
      </c>
      <c r="D179" s="16" t="str">
        <f>"2381207728"</f>
        <v>2381207728</v>
      </c>
      <c r="E179" s="17">
        <v>79.5</v>
      </c>
      <c r="F179" s="18">
        <v>78.88</v>
      </c>
      <c r="G179" s="19"/>
      <c r="H179" s="18">
        <v>79.128</v>
      </c>
    </row>
    <row r="180" spans="1:8" ht="21" customHeight="1">
      <c r="A180" s="15">
        <v>178</v>
      </c>
      <c r="B180" s="16" t="str">
        <f t="shared" si="6"/>
        <v>20230307</v>
      </c>
      <c r="C180" s="16" t="s">
        <v>16</v>
      </c>
      <c r="D180" s="16" t="str">
        <f>"2381207806"</f>
        <v>2381207806</v>
      </c>
      <c r="E180" s="17">
        <v>79</v>
      </c>
      <c r="F180" s="18">
        <v>81.82</v>
      </c>
      <c r="G180" s="19"/>
      <c r="H180" s="18">
        <v>80.692</v>
      </c>
    </row>
    <row r="181" spans="1:8" ht="21" customHeight="1">
      <c r="A181" s="15">
        <v>179</v>
      </c>
      <c r="B181" s="16" t="str">
        <f t="shared" si="6"/>
        <v>20230307</v>
      </c>
      <c r="C181" s="16" t="s">
        <v>16</v>
      </c>
      <c r="D181" s="16" t="str">
        <f>"2381207722"</f>
        <v>2381207722</v>
      </c>
      <c r="E181" s="17">
        <v>78.8</v>
      </c>
      <c r="F181" s="18">
        <v>82.2</v>
      </c>
      <c r="G181" s="19"/>
      <c r="H181" s="18">
        <v>80.84</v>
      </c>
    </row>
    <row r="182" spans="1:8" ht="21" customHeight="1">
      <c r="A182" s="15">
        <v>180</v>
      </c>
      <c r="B182" s="16" t="str">
        <f t="shared" si="6"/>
        <v>20230307</v>
      </c>
      <c r="C182" s="16" t="s">
        <v>16</v>
      </c>
      <c r="D182" s="16" t="str">
        <f>"2381207822"</f>
        <v>2381207822</v>
      </c>
      <c r="E182" s="17">
        <v>78.1</v>
      </c>
      <c r="F182" s="18">
        <v>78.7</v>
      </c>
      <c r="G182" s="19"/>
      <c r="H182" s="18">
        <v>78.46</v>
      </c>
    </row>
    <row r="183" spans="1:8" ht="21" customHeight="1">
      <c r="A183" s="15">
        <v>181</v>
      </c>
      <c r="B183" s="16" t="str">
        <f t="shared" si="6"/>
        <v>20230307</v>
      </c>
      <c r="C183" s="16" t="s">
        <v>16</v>
      </c>
      <c r="D183" s="16" t="str">
        <f>"2381207917"</f>
        <v>2381207917</v>
      </c>
      <c r="E183" s="17">
        <v>77.8</v>
      </c>
      <c r="F183" s="18">
        <v>80.5</v>
      </c>
      <c r="G183" s="19"/>
      <c r="H183" s="18">
        <v>79.42</v>
      </c>
    </row>
    <row r="184" spans="1:8" ht="21" customHeight="1">
      <c r="A184" s="15">
        <v>182</v>
      </c>
      <c r="B184" s="16" t="str">
        <f t="shared" si="6"/>
        <v>20230307</v>
      </c>
      <c r="C184" s="16" t="s">
        <v>16</v>
      </c>
      <c r="D184" s="16" t="str">
        <f>"2381207908"</f>
        <v>2381207908</v>
      </c>
      <c r="E184" s="17">
        <v>77.3</v>
      </c>
      <c r="F184" s="18">
        <v>76.94</v>
      </c>
      <c r="G184" s="19"/>
      <c r="H184" s="18">
        <v>77.084</v>
      </c>
    </row>
    <row r="185" spans="1:8" ht="21" customHeight="1">
      <c r="A185" s="15">
        <v>183</v>
      </c>
      <c r="B185" s="16" t="str">
        <f t="shared" si="6"/>
        <v>20230307</v>
      </c>
      <c r="C185" s="16" t="s">
        <v>16</v>
      </c>
      <c r="D185" s="16" t="str">
        <f>"2381207816"</f>
        <v>2381207816</v>
      </c>
      <c r="E185" s="17">
        <v>77.2</v>
      </c>
      <c r="F185" s="18">
        <v>80.56</v>
      </c>
      <c r="G185" s="19"/>
      <c r="H185" s="18">
        <v>79.21600000000001</v>
      </c>
    </row>
    <row r="186" spans="1:8" ht="21" customHeight="1">
      <c r="A186" s="15">
        <v>184</v>
      </c>
      <c r="B186" s="16" t="str">
        <f t="shared" si="6"/>
        <v>20230307</v>
      </c>
      <c r="C186" s="16" t="s">
        <v>16</v>
      </c>
      <c r="D186" s="16" t="str">
        <f>"2381207812"</f>
        <v>2381207812</v>
      </c>
      <c r="E186" s="17">
        <v>77</v>
      </c>
      <c r="F186" s="18">
        <v>75.84</v>
      </c>
      <c r="G186" s="19"/>
      <c r="H186" s="18">
        <v>76.304</v>
      </c>
    </row>
    <row r="187" spans="1:8" ht="21" customHeight="1">
      <c r="A187" s="15">
        <v>185</v>
      </c>
      <c r="B187" s="16" t="str">
        <f t="shared" si="6"/>
        <v>20230307</v>
      </c>
      <c r="C187" s="16" t="s">
        <v>16</v>
      </c>
      <c r="D187" s="16" t="str">
        <f>"2381207721"</f>
        <v>2381207721</v>
      </c>
      <c r="E187" s="17">
        <v>76.8</v>
      </c>
      <c r="F187" s="18" t="s">
        <v>11</v>
      </c>
      <c r="G187" s="19"/>
      <c r="H187" s="18">
        <v>30.72</v>
      </c>
    </row>
    <row r="188" spans="1:8" ht="21" customHeight="1">
      <c r="A188" s="15">
        <v>186</v>
      </c>
      <c r="B188" s="16" t="str">
        <f t="shared" si="6"/>
        <v>20230307</v>
      </c>
      <c r="C188" s="16" t="s">
        <v>16</v>
      </c>
      <c r="D188" s="16" t="str">
        <f>"2381207624"</f>
        <v>2381207624</v>
      </c>
      <c r="E188" s="17">
        <v>76.7</v>
      </c>
      <c r="F188" s="18">
        <v>79.84</v>
      </c>
      <c r="G188" s="19"/>
      <c r="H188" s="18">
        <v>78.584</v>
      </c>
    </row>
    <row r="189" spans="1:8" ht="21" customHeight="1">
      <c r="A189" s="15">
        <v>187</v>
      </c>
      <c r="B189" s="16" t="str">
        <f t="shared" si="6"/>
        <v>20230307</v>
      </c>
      <c r="C189" s="16" t="s">
        <v>16</v>
      </c>
      <c r="D189" s="16" t="str">
        <f>"2381207829"</f>
        <v>2381207829</v>
      </c>
      <c r="E189" s="17">
        <v>76.5</v>
      </c>
      <c r="F189" s="18">
        <v>77.26</v>
      </c>
      <c r="G189" s="19"/>
      <c r="H189" s="18">
        <v>76.956</v>
      </c>
    </row>
    <row r="190" spans="1:8" ht="21" customHeight="1">
      <c r="A190" s="15">
        <v>188</v>
      </c>
      <c r="B190" s="16" t="str">
        <f t="shared" si="6"/>
        <v>20230307</v>
      </c>
      <c r="C190" s="16" t="s">
        <v>16</v>
      </c>
      <c r="D190" s="16" t="str">
        <f>"2381207909"</f>
        <v>2381207909</v>
      </c>
      <c r="E190" s="17">
        <v>76.3</v>
      </c>
      <c r="F190" s="18">
        <v>77.16</v>
      </c>
      <c r="G190" s="19"/>
      <c r="H190" s="18">
        <v>76.816</v>
      </c>
    </row>
    <row r="191" spans="1:8" ht="21" customHeight="1">
      <c r="A191" s="15">
        <v>189</v>
      </c>
      <c r="B191" s="16" t="str">
        <f t="shared" si="6"/>
        <v>20230307</v>
      </c>
      <c r="C191" s="16" t="s">
        <v>16</v>
      </c>
      <c r="D191" s="16" t="str">
        <f>"2381207621"</f>
        <v>2381207621</v>
      </c>
      <c r="E191" s="17">
        <v>76.2</v>
      </c>
      <c r="F191" s="18">
        <v>78.6</v>
      </c>
      <c r="G191" s="19"/>
      <c r="H191" s="18">
        <v>77.64</v>
      </c>
    </row>
    <row r="192" spans="1:8" ht="21" customHeight="1">
      <c r="A192" s="15">
        <v>190</v>
      </c>
      <c r="B192" s="16" t="str">
        <f t="shared" si="6"/>
        <v>20230307</v>
      </c>
      <c r="C192" s="16" t="s">
        <v>16</v>
      </c>
      <c r="D192" s="16" t="str">
        <f>"2381207813"</f>
        <v>2381207813</v>
      </c>
      <c r="E192" s="17">
        <v>76</v>
      </c>
      <c r="F192" s="18">
        <v>77.9</v>
      </c>
      <c r="G192" s="19"/>
      <c r="H192" s="18">
        <v>77.14</v>
      </c>
    </row>
    <row r="193" spans="1:8" ht="21" customHeight="1">
      <c r="A193" s="15">
        <v>191</v>
      </c>
      <c r="B193" s="16" t="str">
        <f t="shared" si="6"/>
        <v>20230307</v>
      </c>
      <c r="C193" s="16" t="s">
        <v>16</v>
      </c>
      <c r="D193" s="16" t="str">
        <f>"2381207916"</f>
        <v>2381207916</v>
      </c>
      <c r="E193" s="17">
        <v>76</v>
      </c>
      <c r="F193" s="18">
        <v>82.02</v>
      </c>
      <c r="G193" s="19"/>
      <c r="H193" s="18">
        <v>79.612</v>
      </c>
    </row>
    <row r="194" spans="1:8" ht="21" customHeight="1">
      <c r="A194" s="15">
        <v>192</v>
      </c>
      <c r="B194" s="16" t="str">
        <f t="shared" si="6"/>
        <v>20230307</v>
      </c>
      <c r="C194" s="16" t="s">
        <v>16</v>
      </c>
      <c r="D194" s="16" t="str">
        <f>"2381207727"</f>
        <v>2381207727</v>
      </c>
      <c r="E194" s="17">
        <v>75.8</v>
      </c>
      <c r="F194" s="18">
        <v>75.02</v>
      </c>
      <c r="G194" s="19"/>
      <c r="H194" s="18">
        <v>75.332</v>
      </c>
    </row>
    <row r="195" spans="1:8" ht="21" customHeight="1">
      <c r="A195" s="15">
        <v>193</v>
      </c>
      <c r="B195" s="16" t="str">
        <f t="shared" si="6"/>
        <v>20230307</v>
      </c>
      <c r="C195" s="16" t="s">
        <v>16</v>
      </c>
      <c r="D195" s="16" t="str">
        <f>"2381207807"</f>
        <v>2381207807</v>
      </c>
      <c r="E195" s="17">
        <v>75.5</v>
      </c>
      <c r="F195" s="18">
        <v>75.4</v>
      </c>
      <c r="G195" s="19"/>
      <c r="H195" s="18">
        <v>75.44</v>
      </c>
    </row>
    <row r="196" spans="1:8" ht="21" customHeight="1">
      <c r="A196" s="15">
        <v>194</v>
      </c>
      <c r="B196" s="16" t="str">
        <f aca="true" t="shared" si="7" ref="B196:B208">"20230308"</f>
        <v>20230308</v>
      </c>
      <c r="C196" s="16" t="s">
        <v>17</v>
      </c>
      <c r="D196" s="16" t="str">
        <f>"2381208008"</f>
        <v>2381208008</v>
      </c>
      <c r="E196" s="17">
        <v>91.2</v>
      </c>
      <c r="F196" s="18">
        <v>82.45</v>
      </c>
      <c r="G196" s="19"/>
      <c r="H196" s="18">
        <v>85.95</v>
      </c>
    </row>
    <row r="197" spans="1:8" ht="21" customHeight="1">
      <c r="A197" s="15">
        <v>195</v>
      </c>
      <c r="B197" s="16" t="str">
        <f t="shared" si="7"/>
        <v>20230308</v>
      </c>
      <c r="C197" s="16" t="s">
        <v>17</v>
      </c>
      <c r="D197" s="16" t="str">
        <f>"2381208201"</f>
        <v>2381208201</v>
      </c>
      <c r="E197" s="17">
        <v>87</v>
      </c>
      <c r="F197" s="18">
        <v>78.4</v>
      </c>
      <c r="G197" s="19"/>
      <c r="H197" s="18">
        <v>81.84</v>
      </c>
    </row>
    <row r="198" spans="1:8" ht="21" customHeight="1">
      <c r="A198" s="15">
        <v>196</v>
      </c>
      <c r="B198" s="16" t="str">
        <f t="shared" si="7"/>
        <v>20230308</v>
      </c>
      <c r="C198" s="16" t="s">
        <v>17</v>
      </c>
      <c r="D198" s="16" t="str">
        <f>"2381208024"</f>
        <v>2381208024</v>
      </c>
      <c r="E198" s="17">
        <v>86.7</v>
      </c>
      <c r="F198" s="18">
        <v>80.5</v>
      </c>
      <c r="G198" s="19"/>
      <c r="H198" s="18">
        <v>82.97999999999999</v>
      </c>
    </row>
    <row r="199" spans="1:8" ht="21" customHeight="1">
      <c r="A199" s="15">
        <v>197</v>
      </c>
      <c r="B199" s="16" t="str">
        <f t="shared" si="7"/>
        <v>20230308</v>
      </c>
      <c r="C199" s="16" t="s">
        <v>17</v>
      </c>
      <c r="D199" s="16" t="str">
        <f>"2381207920"</f>
        <v>2381207920</v>
      </c>
      <c r="E199" s="17">
        <v>84.5</v>
      </c>
      <c r="F199" s="18">
        <v>81.4</v>
      </c>
      <c r="G199" s="19"/>
      <c r="H199" s="18">
        <v>82.64000000000001</v>
      </c>
    </row>
    <row r="200" spans="1:8" ht="21" customHeight="1">
      <c r="A200" s="15">
        <v>198</v>
      </c>
      <c r="B200" s="16" t="str">
        <f t="shared" si="7"/>
        <v>20230308</v>
      </c>
      <c r="C200" s="16" t="s">
        <v>17</v>
      </c>
      <c r="D200" s="16" t="str">
        <f>"2381207925"</f>
        <v>2381207925</v>
      </c>
      <c r="E200" s="17">
        <v>84</v>
      </c>
      <c r="F200" s="18">
        <v>80.28</v>
      </c>
      <c r="G200" s="19"/>
      <c r="H200" s="18">
        <v>81.768</v>
      </c>
    </row>
    <row r="201" spans="1:8" ht="21" customHeight="1">
      <c r="A201" s="15">
        <v>199</v>
      </c>
      <c r="B201" s="16" t="str">
        <f t="shared" si="7"/>
        <v>20230308</v>
      </c>
      <c r="C201" s="16" t="s">
        <v>17</v>
      </c>
      <c r="D201" s="16" t="str">
        <f>"2381208218"</f>
        <v>2381208218</v>
      </c>
      <c r="E201" s="17">
        <v>82.7</v>
      </c>
      <c r="F201" s="18">
        <v>82.74</v>
      </c>
      <c r="G201" s="19"/>
      <c r="H201" s="18">
        <v>82.724</v>
      </c>
    </row>
    <row r="202" spans="1:8" ht="21" customHeight="1">
      <c r="A202" s="15">
        <v>200</v>
      </c>
      <c r="B202" s="16" t="str">
        <f t="shared" si="7"/>
        <v>20230308</v>
      </c>
      <c r="C202" s="16" t="s">
        <v>17</v>
      </c>
      <c r="D202" s="16" t="str">
        <f>"2381208011"</f>
        <v>2381208011</v>
      </c>
      <c r="E202" s="17">
        <v>82.2</v>
      </c>
      <c r="F202" s="18">
        <v>84.3</v>
      </c>
      <c r="G202" s="19"/>
      <c r="H202" s="18">
        <v>83.46</v>
      </c>
    </row>
    <row r="203" spans="1:8" ht="21" customHeight="1">
      <c r="A203" s="15">
        <v>201</v>
      </c>
      <c r="B203" s="16" t="str">
        <f t="shared" si="7"/>
        <v>20230308</v>
      </c>
      <c r="C203" s="16" t="s">
        <v>17</v>
      </c>
      <c r="D203" s="16" t="str">
        <f>"2381208115"</f>
        <v>2381208115</v>
      </c>
      <c r="E203" s="17">
        <v>82</v>
      </c>
      <c r="F203" s="18">
        <v>81.22</v>
      </c>
      <c r="G203" s="19"/>
      <c r="H203" s="18">
        <v>81.53200000000001</v>
      </c>
    </row>
    <row r="204" spans="1:8" ht="21" customHeight="1">
      <c r="A204" s="15">
        <v>202</v>
      </c>
      <c r="B204" s="16" t="str">
        <f t="shared" si="7"/>
        <v>20230308</v>
      </c>
      <c r="C204" s="16" t="s">
        <v>17</v>
      </c>
      <c r="D204" s="16" t="str">
        <f>"2381208123"</f>
        <v>2381208123</v>
      </c>
      <c r="E204" s="17">
        <v>81.7</v>
      </c>
      <c r="F204" s="18">
        <v>79.78</v>
      </c>
      <c r="G204" s="19"/>
      <c r="H204" s="18">
        <v>80.548</v>
      </c>
    </row>
    <row r="205" spans="1:8" ht="21" customHeight="1">
      <c r="A205" s="15">
        <v>203</v>
      </c>
      <c r="B205" s="16" t="str">
        <f t="shared" si="7"/>
        <v>20230308</v>
      </c>
      <c r="C205" s="16" t="s">
        <v>17</v>
      </c>
      <c r="D205" s="16" t="str">
        <f>"2381208023"</f>
        <v>2381208023</v>
      </c>
      <c r="E205" s="17">
        <v>81.5</v>
      </c>
      <c r="F205" s="18">
        <v>80.16</v>
      </c>
      <c r="G205" s="19"/>
      <c r="H205" s="18">
        <v>80.696</v>
      </c>
    </row>
    <row r="206" spans="1:8" ht="21" customHeight="1">
      <c r="A206" s="15">
        <v>204</v>
      </c>
      <c r="B206" s="16" t="str">
        <f t="shared" si="7"/>
        <v>20230308</v>
      </c>
      <c r="C206" s="16" t="s">
        <v>17</v>
      </c>
      <c r="D206" s="16" t="str">
        <f>"2381207919"</f>
        <v>2381207919</v>
      </c>
      <c r="E206" s="17">
        <v>81.3</v>
      </c>
      <c r="F206" s="18">
        <v>80.38</v>
      </c>
      <c r="G206" s="19"/>
      <c r="H206" s="18">
        <v>80.74799999999999</v>
      </c>
    </row>
    <row r="207" spans="1:8" ht="21" customHeight="1">
      <c r="A207" s="15">
        <v>205</v>
      </c>
      <c r="B207" s="16" t="str">
        <f t="shared" si="7"/>
        <v>20230308</v>
      </c>
      <c r="C207" s="16" t="s">
        <v>17</v>
      </c>
      <c r="D207" s="16" t="str">
        <f>"2381207928"</f>
        <v>2381207928</v>
      </c>
      <c r="E207" s="17">
        <v>80</v>
      </c>
      <c r="F207" s="18">
        <v>79.1</v>
      </c>
      <c r="G207" s="19"/>
      <c r="H207" s="18">
        <v>79.46</v>
      </c>
    </row>
    <row r="208" spans="1:8" ht="21" customHeight="1">
      <c r="A208" s="15">
        <v>206</v>
      </c>
      <c r="B208" s="16" t="str">
        <f t="shared" si="7"/>
        <v>20230308</v>
      </c>
      <c r="C208" s="16" t="s">
        <v>17</v>
      </c>
      <c r="D208" s="16" t="str">
        <f>"2381208013"</f>
        <v>2381208013</v>
      </c>
      <c r="E208" s="17">
        <v>79.7</v>
      </c>
      <c r="F208" s="18">
        <v>79.3</v>
      </c>
      <c r="G208" s="19"/>
      <c r="H208" s="18">
        <v>79.46000000000001</v>
      </c>
    </row>
    <row r="209" spans="1:8" ht="21" customHeight="1">
      <c r="A209" s="15">
        <v>207</v>
      </c>
      <c r="B209" s="16" t="str">
        <f aca="true" t="shared" si="8" ref="B209:B223">"20230309"</f>
        <v>20230309</v>
      </c>
      <c r="C209" s="16" t="s">
        <v>18</v>
      </c>
      <c r="D209" s="16" t="str">
        <f>"2381208419"</f>
        <v>2381208419</v>
      </c>
      <c r="E209" s="17">
        <v>89</v>
      </c>
      <c r="F209" s="18">
        <v>83.36</v>
      </c>
      <c r="G209" s="19"/>
      <c r="H209" s="18">
        <v>85.616</v>
      </c>
    </row>
    <row r="210" spans="1:8" ht="21" customHeight="1">
      <c r="A210" s="15">
        <v>208</v>
      </c>
      <c r="B210" s="16" t="str">
        <f t="shared" si="8"/>
        <v>20230309</v>
      </c>
      <c r="C210" s="16" t="s">
        <v>18</v>
      </c>
      <c r="D210" s="16" t="str">
        <f>"2381208730"</f>
        <v>2381208730</v>
      </c>
      <c r="E210" s="17">
        <v>87.1</v>
      </c>
      <c r="F210" s="18">
        <v>80.86</v>
      </c>
      <c r="G210" s="19"/>
      <c r="H210" s="18">
        <v>83.356</v>
      </c>
    </row>
    <row r="211" spans="1:8" ht="21" customHeight="1">
      <c r="A211" s="15">
        <v>209</v>
      </c>
      <c r="B211" s="16" t="str">
        <f t="shared" si="8"/>
        <v>20230309</v>
      </c>
      <c r="C211" s="16" t="s">
        <v>18</v>
      </c>
      <c r="D211" s="16" t="str">
        <f>"2381208502"</f>
        <v>2381208502</v>
      </c>
      <c r="E211" s="17">
        <v>86.2</v>
      </c>
      <c r="F211" s="18">
        <v>79.68</v>
      </c>
      <c r="G211" s="19"/>
      <c r="H211" s="18">
        <v>82.28800000000001</v>
      </c>
    </row>
    <row r="212" spans="1:8" ht="21" customHeight="1">
      <c r="A212" s="15">
        <v>210</v>
      </c>
      <c r="B212" s="16" t="str">
        <f t="shared" si="8"/>
        <v>20230309</v>
      </c>
      <c r="C212" s="16" t="s">
        <v>18</v>
      </c>
      <c r="D212" s="16" t="str">
        <f>"2381208620"</f>
        <v>2381208620</v>
      </c>
      <c r="E212" s="17">
        <v>85.9</v>
      </c>
      <c r="F212" s="18">
        <v>82.15</v>
      </c>
      <c r="G212" s="19"/>
      <c r="H212" s="18">
        <v>83.65</v>
      </c>
    </row>
    <row r="213" spans="1:8" ht="21" customHeight="1">
      <c r="A213" s="15">
        <v>211</v>
      </c>
      <c r="B213" s="16" t="str">
        <f t="shared" si="8"/>
        <v>20230309</v>
      </c>
      <c r="C213" s="16" t="s">
        <v>18</v>
      </c>
      <c r="D213" s="16" t="str">
        <f>"2381208515"</f>
        <v>2381208515</v>
      </c>
      <c r="E213" s="17">
        <v>85.4</v>
      </c>
      <c r="F213" s="18">
        <v>78.98</v>
      </c>
      <c r="G213" s="19"/>
      <c r="H213" s="18">
        <v>81.548</v>
      </c>
    </row>
    <row r="214" spans="1:8" ht="21" customHeight="1">
      <c r="A214" s="15">
        <v>212</v>
      </c>
      <c r="B214" s="16" t="str">
        <f t="shared" si="8"/>
        <v>20230309</v>
      </c>
      <c r="C214" s="16" t="s">
        <v>18</v>
      </c>
      <c r="D214" s="16" t="str">
        <f>"2381208618"</f>
        <v>2381208618</v>
      </c>
      <c r="E214" s="17">
        <v>85.3</v>
      </c>
      <c r="F214" s="18">
        <v>77.84</v>
      </c>
      <c r="G214" s="19"/>
      <c r="H214" s="18">
        <v>80.824</v>
      </c>
    </row>
    <row r="215" spans="1:8" ht="21" customHeight="1">
      <c r="A215" s="15">
        <v>213</v>
      </c>
      <c r="B215" s="16" t="str">
        <f t="shared" si="8"/>
        <v>20230309</v>
      </c>
      <c r="C215" s="16" t="s">
        <v>18</v>
      </c>
      <c r="D215" s="16" t="str">
        <f>"2381208422"</f>
        <v>2381208422</v>
      </c>
      <c r="E215" s="17">
        <v>85.1</v>
      </c>
      <c r="F215" s="18">
        <v>78.18</v>
      </c>
      <c r="G215" s="19"/>
      <c r="H215" s="18">
        <v>80.94800000000001</v>
      </c>
    </row>
    <row r="216" spans="1:8" ht="21" customHeight="1">
      <c r="A216" s="15">
        <v>214</v>
      </c>
      <c r="B216" s="16" t="str">
        <f t="shared" si="8"/>
        <v>20230309</v>
      </c>
      <c r="C216" s="16" t="s">
        <v>18</v>
      </c>
      <c r="D216" s="16" t="str">
        <f>"2381208809"</f>
        <v>2381208809</v>
      </c>
      <c r="E216" s="17">
        <v>85</v>
      </c>
      <c r="F216" s="18">
        <v>80</v>
      </c>
      <c r="G216" s="19"/>
      <c r="H216" s="18">
        <v>82</v>
      </c>
    </row>
    <row r="217" spans="1:8" ht="21" customHeight="1">
      <c r="A217" s="15">
        <v>215</v>
      </c>
      <c r="B217" s="16" t="str">
        <f t="shared" si="8"/>
        <v>20230309</v>
      </c>
      <c r="C217" s="16" t="s">
        <v>18</v>
      </c>
      <c r="D217" s="16" t="str">
        <f>"2381208504"</f>
        <v>2381208504</v>
      </c>
      <c r="E217" s="17">
        <v>84.9</v>
      </c>
      <c r="F217" s="18">
        <v>82.18</v>
      </c>
      <c r="G217" s="19"/>
      <c r="H217" s="18">
        <v>83.268</v>
      </c>
    </row>
    <row r="218" spans="1:8" ht="21" customHeight="1">
      <c r="A218" s="15">
        <v>216</v>
      </c>
      <c r="B218" s="16" t="str">
        <f t="shared" si="8"/>
        <v>20230309</v>
      </c>
      <c r="C218" s="16" t="s">
        <v>18</v>
      </c>
      <c r="D218" s="16" t="str">
        <f>"2381208527"</f>
        <v>2381208527</v>
      </c>
      <c r="E218" s="17">
        <v>84.6</v>
      </c>
      <c r="F218" s="18">
        <v>78.34</v>
      </c>
      <c r="G218" s="19"/>
      <c r="H218" s="18">
        <v>80.844</v>
      </c>
    </row>
    <row r="219" spans="1:8" ht="21" customHeight="1">
      <c r="A219" s="15">
        <v>217</v>
      </c>
      <c r="B219" s="16" t="str">
        <f t="shared" si="8"/>
        <v>20230309</v>
      </c>
      <c r="C219" s="16" t="s">
        <v>18</v>
      </c>
      <c r="D219" s="16" t="str">
        <f>"2381208621"</f>
        <v>2381208621</v>
      </c>
      <c r="E219" s="17">
        <v>84.6</v>
      </c>
      <c r="F219" s="18">
        <v>78.96</v>
      </c>
      <c r="G219" s="19"/>
      <c r="H219" s="18">
        <v>81.216</v>
      </c>
    </row>
    <row r="220" spans="1:8" ht="21" customHeight="1">
      <c r="A220" s="15">
        <v>218</v>
      </c>
      <c r="B220" s="16" t="str">
        <f t="shared" si="8"/>
        <v>20230309</v>
      </c>
      <c r="C220" s="16" t="s">
        <v>18</v>
      </c>
      <c r="D220" s="16" t="str">
        <f>"2381208715"</f>
        <v>2381208715</v>
      </c>
      <c r="E220" s="17">
        <v>84.6</v>
      </c>
      <c r="F220" s="18">
        <v>79.58</v>
      </c>
      <c r="G220" s="19"/>
      <c r="H220" s="18">
        <v>81.588</v>
      </c>
    </row>
    <row r="221" spans="1:8" ht="21" customHeight="1">
      <c r="A221" s="15">
        <v>219</v>
      </c>
      <c r="B221" s="16" t="str">
        <f t="shared" si="8"/>
        <v>20230309</v>
      </c>
      <c r="C221" s="16" t="s">
        <v>18</v>
      </c>
      <c r="D221" s="16" t="str">
        <f>"2381208811"</f>
        <v>2381208811</v>
      </c>
      <c r="E221" s="17">
        <v>83.8</v>
      </c>
      <c r="F221" s="18">
        <v>79.26</v>
      </c>
      <c r="G221" s="19"/>
      <c r="H221" s="18">
        <v>81.07600000000001</v>
      </c>
    </row>
    <row r="222" spans="1:8" ht="21" customHeight="1">
      <c r="A222" s="15">
        <v>220</v>
      </c>
      <c r="B222" s="16" t="str">
        <f t="shared" si="8"/>
        <v>20230309</v>
      </c>
      <c r="C222" s="16" t="s">
        <v>18</v>
      </c>
      <c r="D222" s="16" t="str">
        <f>"2381208528"</f>
        <v>2381208528</v>
      </c>
      <c r="E222" s="17">
        <v>83.7</v>
      </c>
      <c r="F222" s="18">
        <v>80.96</v>
      </c>
      <c r="G222" s="19"/>
      <c r="H222" s="18">
        <v>82.056</v>
      </c>
    </row>
    <row r="223" spans="1:8" ht="21" customHeight="1">
      <c r="A223" s="15">
        <v>221</v>
      </c>
      <c r="B223" s="16" t="str">
        <f t="shared" si="8"/>
        <v>20230309</v>
      </c>
      <c r="C223" s="16" t="s">
        <v>18</v>
      </c>
      <c r="D223" s="16" t="str">
        <f>"2381208624"</f>
        <v>2381208624</v>
      </c>
      <c r="E223" s="17">
        <v>83.5</v>
      </c>
      <c r="F223" s="18">
        <v>80.42</v>
      </c>
      <c r="G223" s="19"/>
      <c r="H223" s="18">
        <v>81.652</v>
      </c>
    </row>
    <row r="224" spans="1:8" ht="21" customHeight="1">
      <c r="A224" s="15">
        <v>222</v>
      </c>
      <c r="B224" s="16" t="str">
        <f aca="true" t="shared" si="9" ref="B224:B233">"20230310"</f>
        <v>20230310</v>
      </c>
      <c r="C224" s="16" t="s">
        <v>19</v>
      </c>
      <c r="D224" s="16" t="str">
        <f>"2381208821"</f>
        <v>2381208821</v>
      </c>
      <c r="E224" s="17">
        <v>84</v>
      </c>
      <c r="F224" s="18">
        <v>79.8</v>
      </c>
      <c r="G224" s="19"/>
      <c r="H224" s="18">
        <v>81.47999999999999</v>
      </c>
    </row>
    <row r="225" spans="1:8" ht="21" customHeight="1">
      <c r="A225" s="15">
        <v>223</v>
      </c>
      <c r="B225" s="16" t="str">
        <f t="shared" si="9"/>
        <v>20230310</v>
      </c>
      <c r="C225" s="16" t="s">
        <v>19</v>
      </c>
      <c r="D225" s="16" t="str">
        <f>"2381208822"</f>
        <v>2381208822</v>
      </c>
      <c r="E225" s="17">
        <v>80</v>
      </c>
      <c r="F225" s="18" t="s">
        <v>11</v>
      </c>
      <c r="G225" s="19"/>
      <c r="H225" s="18">
        <v>32</v>
      </c>
    </row>
    <row r="226" spans="1:8" ht="21" customHeight="1">
      <c r="A226" s="15">
        <v>224</v>
      </c>
      <c r="B226" s="16" t="str">
        <f t="shared" si="9"/>
        <v>20230310</v>
      </c>
      <c r="C226" s="16" t="s">
        <v>19</v>
      </c>
      <c r="D226" s="16" t="str">
        <f>"2381208823"</f>
        <v>2381208823</v>
      </c>
      <c r="E226" s="17">
        <v>79.6</v>
      </c>
      <c r="F226" s="18">
        <v>83.12</v>
      </c>
      <c r="G226" s="19"/>
      <c r="H226" s="18">
        <v>81.712</v>
      </c>
    </row>
    <row r="227" spans="1:8" ht="21" customHeight="1">
      <c r="A227" s="15">
        <v>225</v>
      </c>
      <c r="B227" s="16" t="str">
        <f t="shared" si="9"/>
        <v>20230310</v>
      </c>
      <c r="C227" s="16" t="s">
        <v>19</v>
      </c>
      <c r="D227" s="16" t="str">
        <f>"2381208815"</f>
        <v>2381208815</v>
      </c>
      <c r="E227" s="17">
        <v>79.5</v>
      </c>
      <c r="F227" s="18">
        <v>79.64</v>
      </c>
      <c r="G227" s="19"/>
      <c r="H227" s="18">
        <v>79.584</v>
      </c>
    </row>
    <row r="228" spans="1:8" ht="21" customHeight="1">
      <c r="A228" s="15">
        <v>226</v>
      </c>
      <c r="B228" s="16" t="str">
        <f t="shared" si="9"/>
        <v>20230310</v>
      </c>
      <c r="C228" s="16" t="s">
        <v>19</v>
      </c>
      <c r="D228" s="16" t="str">
        <f>"2381208819"</f>
        <v>2381208819</v>
      </c>
      <c r="E228" s="17">
        <v>77.1</v>
      </c>
      <c r="F228" s="18">
        <v>81.12</v>
      </c>
      <c r="G228" s="19"/>
      <c r="H228" s="18">
        <v>79.512</v>
      </c>
    </row>
    <row r="229" spans="1:8" ht="21" customHeight="1">
      <c r="A229" s="15">
        <v>227</v>
      </c>
      <c r="B229" s="16" t="str">
        <f t="shared" si="9"/>
        <v>20230310</v>
      </c>
      <c r="C229" s="16" t="s">
        <v>19</v>
      </c>
      <c r="D229" s="16" t="str">
        <f>"2381208829"</f>
        <v>2381208829</v>
      </c>
      <c r="E229" s="17">
        <v>73.9</v>
      </c>
      <c r="F229" s="18">
        <v>81.54</v>
      </c>
      <c r="G229" s="19"/>
      <c r="H229" s="18">
        <v>78.48400000000001</v>
      </c>
    </row>
    <row r="230" spans="1:8" ht="21" customHeight="1">
      <c r="A230" s="15">
        <v>228</v>
      </c>
      <c r="B230" s="16" t="str">
        <f t="shared" si="9"/>
        <v>20230310</v>
      </c>
      <c r="C230" s="16" t="s">
        <v>19</v>
      </c>
      <c r="D230" s="16" t="str">
        <f>"2381208820"</f>
        <v>2381208820</v>
      </c>
      <c r="E230" s="17">
        <v>72.9</v>
      </c>
      <c r="F230" s="18" t="s">
        <v>11</v>
      </c>
      <c r="G230" s="19"/>
      <c r="H230" s="18">
        <v>29.160000000000004</v>
      </c>
    </row>
    <row r="231" spans="1:8" ht="21" customHeight="1">
      <c r="A231" s="15">
        <v>229</v>
      </c>
      <c r="B231" s="16" t="str">
        <f t="shared" si="9"/>
        <v>20230310</v>
      </c>
      <c r="C231" s="16" t="s">
        <v>19</v>
      </c>
      <c r="D231" s="16" t="str">
        <f>"2381208830"</f>
        <v>2381208830</v>
      </c>
      <c r="E231" s="17">
        <v>70.8</v>
      </c>
      <c r="F231" s="18">
        <v>77.56</v>
      </c>
      <c r="G231" s="19"/>
      <c r="H231" s="18">
        <v>74.856</v>
      </c>
    </row>
    <row r="232" spans="1:8" ht="21" customHeight="1">
      <c r="A232" s="15">
        <v>230</v>
      </c>
      <c r="B232" s="16" t="str">
        <f t="shared" si="9"/>
        <v>20230310</v>
      </c>
      <c r="C232" s="16" t="s">
        <v>19</v>
      </c>
      <c r="D232" s="16" t="str">
        <f>"2381208901"</f>
        <v>2381208901</v>
      </c>
      <c r="E232" s="17">
        <v>66.8</v>
      </c>
      <c r="F232" s="18">
        <v>78.48</v>
      </c>
      <c r="G232" s="19"/>
      <c r="H232" s="18">
        <v>73.80799999999999</v>
      </c>
    </row>
    <row r="233" spans="1:8" ht="21" customHeight="1">
      <c r="A233" s="15">
        <v>231</v>
      </c>
      <c r="B233" s="16" t="str">
        <f t="shared" si="9"/>
        <v>20230310</v>
      </c>
      <c r="C233" s="16" t="s">
        <v>19</v>
      </c>
      <c r="D233" s="16" t="str">
        <f>"2381208902"</f>
        <v>2381208902</v>
      </c>
      <c r="E233" s="17">
        <v>63.5</v>
      </c>
      <c r="F233" s="18">
        <v>81.62</v>
      </c>
      <c r="G233" s="19"/>
      <c r="H233" s="18">
        <v>74.372</v>
      </c>
    </row>
    <row r="234" spans="1:8" ht="21" customHeight="1">
      <c r="A234" s="15">
        <v>232</v>
      </c>
      <c r="B234" s="16" t="str">
        <f aca="true" t="shared" si="10" ref="B234:B247">"20230311"</f>
        <v>20230311</v>
      </c>
      <c r="C234" s="16" t="s">
        <v>20</v>
      </c>
      <c r="D234" s="16" t="str">
        <f>"2381208917"</f>
        <v>2381208917</v>
      </c>
      <c r="E234" s="17">
        <v>84.6</v>
      </c>
      <c r="F234" s="18">
        <v>79.22</v>
      </c>
      <c r="G234" s="19"/>
      <c r="H234" s="18">
        <v>81.37199999999999</v>
      </c>
    </row>
    <row r="235" spans="1:8" ht="21" customHeight="1">
      <c r="A235" s="15">
        <v>233</v>
      </c>
      <c r="B235" s="16" t="str">
        <f t="shared" si="10"/>
        <v>20230311</v>
      </c>
      <c r="C235" s="16" t="s">
        <v>20</v>
      </c>
      <c r="D235" s="16" t="str">
        <f>"2381208921"</f>
        <v>2381208921</v>
      </c>
      <c r="E235" s="17">
        <v>82.7</v>
      </c>
      <c r="F235" s="18">
        <v>78.52</v>
      </c>
      <c r="G235" s="19"/>
      <c r="H235" s="18">
        <v>80.19200000000001</v>
      </c>
    </row>
    <row r="236" spans="1:8" ht="21" customHeight="1">
      <c r="A236" s="15">
        <v>234</v>
      </c>
      <c r="B236" s="16" t="str">
        <f t="shared" si="10"/>
        <v>20230311</v>
      </c>
      <c r="C236" s="16" t="s">
        <v>20</v>
      </c>
      <c r="D236" s="16" t="str">
        <f>"2381209016"</f>
        <v>2381209016</v>
      </c>
      <c r="E236" s="17">
        <v>82</v>
      </c>
      <c r="F236" s="18">
        <v>79.74</v>
      </c>
      <c r="G236" s="19"/>
      <c r="H236" s="18">
        <v>80.644</v>
      </c>
    </row>
    <row r="237" spans="1:8" ht="21" customHeight="1">
      <c r="A237" s="15">
        <v>235</v>
      </c>
      <c r="B237" s="16" t="str">
        <f t="shared" si="10"/>
        <v>20230311</v>
      </c>
      <c r="C237" s="16" t="s">
        <v>20</v>
      </c>
      <c r="D237" s="16" t="str">
        <f>"2381209011"</f>
        <v>2381209011</v>
      </c>
      <c r="E237" s="17">
        <v>80.9</v>
      </c>
      <c r="F237" s="18">
        <v>78.02</v>
      </c>
      <c r="G237" s="19"/>
      <c r="H237" s="18">
        <v>79.172</v>
      </c>
    </row>
    <row r="238" spans="1:8" ht="21" customHeight="1">
      <c r="A238" s="15">
        <v>236</v>
      </c>
      <c r="B238" s="16" t="str">
        <f t="shared" si="10"/>
        <v>20230311</v>
      </c>
      <c r="C238" s="16" t="s">
        <v>20</v>
      </c>
      <c r="D238" s="16" t="str">
        <f>"2381208919"</f>
        <v>2381208919</v>
      </c>
      <c r="E238" s="17">
        <v>80.6</v>
      </c>
      <c r="F238" s="18">
        <v>78.72</v>
      </c>
      <c r="G238" s="19"/>
      <c r="H238" s="18">
        <v>79.47200000000001</v>
      </c>
    </row>
    <row r="239" spans="1:8" ht="21" customHeight="1">
      <c r="A239" s="15">
        <v>237</v>
      </c>
      <c r="B239" s="16" t="str">
        <f t="shared" si="10"/>
        <v>20230311</v>
      </c>
      <c r="C239" s="16" t="s">
        <v>20</v>
      </c>
      <c r="D239" s="16" t="str">
        <f>"2381208915"</f>
        <v>2381208915</v>
      </c>
      <c r="E239" s="17">
        <v>77.2</v>
      </c>
      <c r="F239" s="18" t="s">
        <v>11</v>
      </c>
      <c r="G239" s="19"/>
      <c r="H239" s="18">
        <v>30.880000000000003</v>
      </c>
    </row>
    <row r="240" spans="1:8" ht="21" customHeight="1">
      <c r="A240" s="15">
        <v>238</v>
      </c>
      <c r="B240" s="16" t="str">
        <f t="shared" si="10"/>
        <v>20230311</v>
      </c>
      <c r="C240" s="16" t="s">
        <v>20</v>
      </c>
      <c r="D240" s="16" t="str">
        <f>"2381209013"</f>
        <v>2381209013</v>
      </c>
      <c r="E240" s="17">
        <v>75.8</v>
      </c>
      <c r="F240" s="18">
        <v>79.32</v>
      </c>
      <c r="G240" s="19"/>
      <c r="H240" s="18">
        <v>77.91199999999999</v>
      </c>
    </row>
    <row r="241" spans="1:8" ht="21" customHeight="1">
      <c r="A241" s="15">
        <v>239</v>
      </c>
      <c r="B241" s="16" t="str">
        <f t="shared" si="10"/>
        <v>20230311</v>
      </c>
      <c r="C241" s="16" t="s">
        <v>20</v>
      </c>
      <c r="D241" s="16" t="str">
        <f>"2381209020"</f>
        <v>2381209020</v>
      </c>
      <c r="E241" s="17">
        <v>75.7</v>
      </c>
      <c r="F241" s="18">
        <v>78.9</v>
      </c>
      <c r="G241" s="19"/>
      <c r="H241" s="18">
        <v>77.62</v>
      </c>
    </row>
    <row r="242" spans="1:8" ht="21" customHeight="1">
      <c r="A242" s="15">
        <v>240</v>
      </c>
      <c r="B242" s="16" t="str">
        <f t="shared" si="10"/>
        <v>20230311</v>
      </c>
      <c r="C242" s="16" t="s">
        <v>20</v>
      </c>
      <c r="D242" s="16" t="str">
        <f>"2381209001"</f>
        <v>2381209001</v>
      </c>
      <c r="E242" s="17">
        <v>75.1</v>
      </c>
      <c r="F242" s="18">
        <v>79.18</v>
      </c>
      <c r="G242" s="19"/>
      <c r="H242" s="18">
        <v>77.548</v>
      </c>
    </row>
    <row r="243" spans="1:8" ht="21" customHeight="1">
      <c r="A243" s="15">
        <v>241</v>
      </c>
      <c r="B243" s="16" t="str">
        <f t="shared" si="10"/>
        <v>20230311</v>
      </c>
      <c r="C243" s="16" t="s">
        <v>20</v>
      </c>
      <c r="D243" s="16" t="str">
        <f>"2381208904"</f>
        <v>2381208904</v>
      </c>
      <c r="E243" s="17">
        <v>74.8</v>
      </c>
      <c r="F243" s="18">
        <v>78.92</v>
      </c>
      <c r="G243" s="19"/>
      <c r="H243" s="18">
        <v>77.27199999999999</v>
      </c>
    </row>
    <row r="244" spans="1:8" ht="21" customHeight="1">
      <c r="A244" s="15">
        <v>242</v>
      </c>
      <c r="B244" s="16" t="str">
        <f t="shared" si="10"/>
        <v>20230311</v>
      </c>
      <c r="C244" s="16" t="s">
        <v>20</v>
      </c>
      <c r="D244" s="16" t="str">
        <f>"2381208909"</f>
        <v>2381208909</v>
      </c>
      <c r="E244" s="17">
        <v>74.5</v>
      </c>
      <c r="F244" s="18">
        <v>81.42</v>
      </c>
      <c r="G244" s="19"/>
      <c r="H244" s="18">
        <v>78.652</v>
      </c>
    </row>
    <row r="245" spans="1:8" ht="21" customHeight="1">
      <c r="A245" s="15">
        <v>243</v>
      </c>
      <c r="B245" s="16" t="str">
        <f t="shared" si="10"/>
        <v>20230311</v>
      </c>
      <c r="C245" s="16" t="s">
        <v>20</v>
      </c>
      <c r="D245" s="16" t="str">
        <f>"2381209004"</f>
        <v>2381209004</v>
      </c>
      <c r="E245" s="17">
        <v>73.9</v>
      </c>
      <c r="F245" s="18">
        <v>76.5</v>
      </c>
      <c r="G245" s="19"/>
      <c r="H245" s="18">
        <v>75.46000000000001</v>
      </c>
    </row>
    <row r="246" spans="1:8" ht="21" customHeight="1">
      <c r="A246" s="15">
        <v>244</v>
      </c>
      <c r="B246" s="16" t="str">
        <f t="shared" si="10"/>
        <v>20230311</v>
      </c>
      <c r="C246" s="16" t="s">
        <v>20</v>
      </c>
      <c r="D246" s="16" t="str">
        <f>"2381208910"</f>
        <v>2381208910</v>
      </c>
      <c r="E246" s="17">
        <v>72.4</v>
      </c>
      <c r="F246" s="18">
        <v>83.22</v>
      </c>
      <c r="G246" s="19"/>
      <c r="H246" s="18">
        <v>78.892</v>
      </c>
    </row>
    <row r="247" spans="1:8" ht="21" customHeight="1">
      <c r="A247" s="15">
        <v>245</v>
      </c>
      <c r="B247" s="16" t="str">
        <f t="shared" si="10"/>
        <v>20230311</v>
      </c>
      <c r="C247" s="16" t="s">
        <v>20</v>
      </c>
      <c r="D247" s="16" t="str">
        <f>"2381209008"</f>
        <v>2381209008</v>
      </c>
      <c r="E247" s="17">
        <v>71</v>
      </c>
      <c r="F247" s="18">
        <v>79.32</v>
      </c>
      <c r="G247" s="19"/>
      <c r="H247" s="18">
        <v>75.99199999999999</v>
      </c>
    </row>
    <row r="248" spans="1:8" ht="21" customHeight="1">
      <c r="A248" s="15">
        <v>246</v>
      </c>
      <c r="B248" s="16" t="str">
        <f aca="true" t="shared" si="11" ref="B248:B261">"20230312"</f>
        <v>20230312</v>
      </c>
      <c r="C248" s="16" t="s">
        <v>21</v>
      </c>
      <c r="D248" s="16" t="str">
        <f>"2381209216"</f>
        <v>2381209216</v>
      </c>
      <c r="E248" s="17">
        <v>89</v>
      </c>
      <c r="F248" s="18">
        <v>80.42</v>
      </c>
      <c r="G248" s="19"/>
      <c r="H248" s="18">
        <v>83.852</v>
      </c>
    </row>
    <row r="249" spans="1:8" ht="21" customHeight="1">
      <c r="A249" s="15">
        <v>247</v>
      </c>
      <c r="B249" s="16" t="str">
        <f t="shared" si="11"/>
        <v>20230312</v>
      </c>
      <c r="C249" s="16" t="s">
        <v>21</v>
      </c>
      <c r="D249" s="16" t="str">
        <f>"2381209210"</f>
        <v>2381209210</v>
      </c>
      <c r="E249" s="17">
        <v>87.4</v>
      </c>
      <c r="F249" s="18">
        <v>80.22</v>
      </c>
      <c r="G249" s="19"/>
      <c r="H249" s="18">
        <v>83.092</v>
      </c>
    </row>
    <row r="250" spans="1:8" ht="21" customHeight="1">
      <c r="A250" s="15">
        <v>248</v>
      </c>
      <c r="B250" s="16" t="str">
        <f t="shared" si="11"/>
        <v>20230312</v>
      </c>
      <c r="C250" s="16" t="s">
        <v>21</v>
      </c>
      <c r="D250" s="16" t="str">
        <f>"2381209214"</f>
        <v>2381209214</v>
      </c>
      <c r="E250" s="17">
        <v>85</v>
      </c>
      <c r="F250" s="18">
        <v>81.3</v>
      </c>
      <c r="G250" s="19"/>
      <c r="H250" s="18">
        <v>82.78</v>
      </c>
    </row>
    <row r="251" spans="1:8" ht="21" customHeight="1">
      <c r="A251" s="15">
        <v>249</v>
      </c>
      <c r="B251" s="16" t="str">
        <f t="shared" si="11"/>
        <v>20230312</v>
      </c>
      <c r="C251" s="16" t="s">
        <v>21</v>
      </c>
      <c r="D251" s="16" t="str">
        <f>"2381209124"</f>
        <v>2381209124</v>
      </c>
      <c r="E251" s="17">
        <v>84.7</v>
      </c>
      <c r="F251" s="18">
        <v>79.66</v>
      </c>
      <c r="G251" s="19"/>
      <c r="H251" s="18">
        <v>81.676</v>
      </c>
    </row>
    <row r="252" spans="1:8" ht="21" customHeight="1">
      <c r="A252" s="15">
        <v>250</v>
      </c>
      <c r="B252" s="16" t="str">
        <f t="shared" si="11"/>
        <v>20230312</v>
      </c>
      <c r="C252" s="16" t="s">
        <v>21</v>
      </c>
      <c r="D252" s="16" t="str">
        <f>"2381209425"</f>
        <v>2381209425</v>
      </c>
      <c r="E252" s="17">
        <v>84.1</v>
      </c>
      <c r="F252" s="18">
        <v>83.3</v>
      </c>
      <c r="G252" s="19"/>
      <c r="H252" s="18">
        <v>83.62</v>
      </c>
    </row>
    <row r="253" spans="1:8" ht="21" customHeight="1">
      <c r="A253" s="15">
        <v>251</v>
      </c>
      <c r="B253" s="16" t="str">
        <f t="shared" si="11"/>
        <v>20230312</v>
      </c>
      <c r="C253" s="16" t="s">
        <v>21</v>
      </c>
      <c r="D253" s="16" t="str">
        <f>"2381209112"</f>
        <v>2381209112</v>
      </c>
      <c r="E253" s="17">
        <v>84</v>
      </c>
      <c r="F253" s="18">
        <v>80.78</v>
      </c>
      <c r="G253" s="19"/>
      <c r="H253" s="18">
        <v>82.068</v>
      </c>
    </row>
    <row r="254" spans="1:8" ht="21" customHeight="1">
      <c r="A254" s="15">
        <v>252</v>
      </c>
      <c r="B254" s="16" t="str">
        <f t="shared" si="11"/>
        <v>20230312</v>
      </c>
      <c r="C254" s="16" t="s">
        <v>21</v>
      </c>
      <c r="D254" s="16" t="str">
        <f>"2381209309"</f>
        <v>2381209309</v>
      </c>
      <c r="E254" s="17">
        <v>84</v>
      </c>
      <c r="F254" s="18">
        <v>83.54</v>
      </c>
      <c r="G254" s="19"/>
      <c r="H254" s="18">
        <v>83.724</v>
      </c>
    </row>
    <row r="255" spans="1:8" ht="21" customHeight="1">
      <c r="A255" s="15">
        <v>253</v>
      </c>
      <c r="B255" s="16" t="str">
        <f t="shared" si="11"/>
        <v>20230312</v>
      </c>
      <c r="C255" s="16" t="s">
        <v>21</v>
      </c>
      <c r="D255" s="16" t="str">
        <f>"2381209402"</f>
        <v>2381209402</v>
      </c>
      <c r="E255" s="17">
        <v>84</v>
      </c>
      <c r="F255" s="18">
        <v>79.18</v>
      </c>
      <c r="G255" s="19"/>
      <c r="H255" s="18">
        <v>81.108</v>
      </c>
    </row>
    <row r="256" spans="1:8" ht="21" customHeight="1">
      <c r="A256" s="15">
        <v>254</v>
      </c>
      <c r="B256" s="16" t="str">
        <f t="shared" si="11"/>
        <v>20230312</v>
      </c>
      <c r="C256" s="16" t="s">
        <v>21</v>
      </c>
      <c r="D256" s="16" t="str">
        <f>"2381209606"</f>
        <v>2381209606</v>
      </c>
      <c r="E256" s="17">
        <v>83.6</v>
      </c>
      <c r="F256" s="18">
        <v>81.04</v>
      </c>
      <c r="G256" s="19"/>
      <c r="H256" s="18">
        <v>82.064</v>
      </c>
    </row>
    <row r="257" spans="1:8" ht="21" customHeight="1">
      <c r="A257" s="15">
        <v>255</v>
      </c>
      <c r="B257" s="16" t="str">
        <f t="shared" si="11"/>
        <v>20230312</v>
      </c>
      <c r="C257" s="16" t="s">
        <v>21</v>
      </c>
      <c r="D257" s="16" t="str">
        <f>"2381209219"</f>
        <v>2381209219</v>
      </c>
      <c r="E257" s="17">
        <v>82.8</v>
      </c>
      <c r="F257" s="18">
        <v>83.7</v>
      </c>
      <c r="G257" s="19"/>
      <c r="H257" s="18">
        <v>83.34</v>
      </c>
    </row>
    <row r="258" spans="1:8" ht="21" customHeight="1">
      <c r="A258" s="15">
        <v>256</v>
      </c>
      <c r="B258" s="16" t="str">
        <f t="shared" si="11"/>
        <v>20230312</v>
      </c>
      <c r="C258" s="16" t="s">
        <v>21</v>
      </c>
      <c r="D258" s="16" t="str">
        <f>"2381209222"</f>
        <v>2381209222</v>
      </c>
      <c r="E258" s="17">
        <v>82.6</v>
      </c>
      <c r="F258" s="18">
        <v>79.66</v>
      </c>
      <c r="G258" s="19"/>
      <c r="H258" s="18">
        <v>80.836</v>
      </c>
    </row>
    <row r="259" spans="1:8" ht="21" customHeight="1">
      <c r="A259" s="15">
        <v>257</v>
      </c>
      <c r="B259" s="16" t="str">
        <f t="shared" si="11"/>
        <v>20230312</v>
      </c>
      <c r="C259" s="16" t="s">
        <v>21</v>
      </c>
      <c r="D259" s="16" t="str">
        <f>"2381209406"</f>
        <v>2381209406</v>
      </c>
      <c r="E259" s="17">
        <v>82.3</v>
      </c>
      <c r="F259" s="18">
        <v>81.4</v>
      </c>
      <c r="G259" s="19"/>
      <c r="H259" s="18">
        <v>81.76</v>
      </c>
    </row>
    <row r="260" spans="1:8" ht="21" customHeight="1">
      <c r="A260" s="15">
        <v>258</v>
      </c>
      <c r="B260" s="16" t="str">
        <f t="shared" si="11"/>
        <v>20230312</v>
      </c>
      <c r="C260" s="16" t="s">
        <v>21</v>
      </c>
      <c r="D260" s="16" t="str">
        <f>"2381209227"</f>
        <v>2381209227</v>
      </c>
      <c r="E260" s="17">
        <v>82.1</v>
      </c>
      <c r="F260" s="18">
        <v>80.5</v>
      </c>
      <c r="G260" s="19"/>
      <c r="H260" s="18">
        <v>81.13999999999999</v>
      </c>
    </row>
    <row r="261" spans="1:8" ht="21" customHeight="1">
      <c r="A261" s="15">
        <v>259</v>
      </c>
      <c r="B261" s="16" t="str">
        <f t="shared" si="11"/>
        <v>20230312</v>
      </c>
      <c r="C261" s="16" t="s">
        <v>21</v>
      </c>
      <c r="D261" s="16" t="str">
        <f>"2381209519"</f>
        <v>2381209519</v>
      </c>
      <c r="E261" s="17">
        <v>81.9</v>
      </c>
      <c r="F261" s="18">
        <v>80.72</v>
      </c>
      <c r="G261" s="19"/>
      <c r="H261" s="18">
        <v>81.19200000000001</v>
      </c>
    </row>
    <row r="262" spans="1:8" ht="21" customHeight="1">
      <c r="A262" s="15">
        <v>260</v>
      </c>
      <c r="B262" s="16" t="str">
        <f aca="true" t="shared" si="12" ref="B262:B275">"20230313"</f>
        <v>20230313</v>
      </c>
      <c r="C262" s="16" t="s">
        <v>22</v>
      </c>
      <c r="D262" s="16" t="str">
        <f>"2381209729"</f>
        <v>2381209729</v>
      </c>
      <c r="E262" s="17">
        <v>83.7</v>
      </c>
      <c r="F262" s="18">
        <v>80.84</v>
      </c>
      <c r="G262" s="19"/>
      <c r="H262" s="18">
        <v>81.98400000000001</v>
      </c>
    </row>
    <row r="263" spans="1:8" ht="21" customHeight="1">
      <c r="A263" s="15">
        <v>261</v>
      </c>
      <c r="B263" s="16" t="str">
        <f t="shared" si="12"/>
        <v>20230313</v>
      </c>
      <c r="C263" s="16" t="s">
        <v>22</v>
      </c>
      <c r="D263" s="16" t="str">
        <f>"2381209715"</f>
        <v>2381209715</v>
      </c>
      <c r="E263" s="17">
        <v>80.8</v>
      </c>
      <c r="F263" s="18">
        <v>82.88</v>
      </c>
      <c r="G263" s="19"/>
      <c r="H263" s="18">
        <v>82.048</v>
      </c>
    </row>
    <row r="264" spans="1:8" ht="21" customHeight="1">
      <c r="A264" s="15">
        <v>262</v>
      </c>
      <c r="B264" s="16" t="str">
        <f t="shared" si="12"/>
        <v>20230313</v>
      </c>
      <c r="C264" s="16" t="s">
        <v>22</v>
      </c>
      <c r="D264" s="16" t="str">
        <f>"2381209805"</f>
        <v>2381209805</v>
      </c>
      <c r="E264" s="17">
        <v>79.5</v>
      </c>
      <c r="F264" s="18">
        <v>81.94</v>
      </c>
      <c r="G264" s="19"/>
      <c r="H264" s="18">
        <v>80.964</v>
      </c>
    </row>
    <row r="265" spans="1:8" ht="21" customHeight="1">
      <c r="A265" s="15">
        <v>263</v>
      </c>
      <c r="B265" s="16" t="str">
        <f t="shared" si="12"/>
        <v>20230313</v>
      </c>
      <c r="C265" s="16" t="s">
        <v>22</v>
      </c>
      <c r="D265" s="16" t="str">
        <f>"2381209825"</f>
        <v>2381209825</v>
      </c>
      <c r="E265" s="17">
        <v>78.6</v>
      </c>
      <c r="F265" s="18">
        <v>81.4</v>
      </c>
      <c r="G265" s="19"/>
      <c r="H265" s="18">
        <v>80.28</v>
      </c>
    </row>
    <row r="266" spans="1:8" ht="21" customHeight="1">
      <c r="A266" s="15">
        <v>264</v>
      </c>
      <c r="B266" s="16" t="str">
        <f t="shared" si="12"/>
        <v>20230313</v>
      </c>
      <c r="C266" s="16" t="s">
        <v>22</v>
      </c>
      <c r="D266" s="16" t="str">
        <f>"2381209713"</f>
        <v>2381209713</v>
      </c>
      <c r="E266" s="17">
        <v>77.8</v>
      </c>
      <c r="F266" s="18">
        <v>80.7</v>
      </c>
      <c r="G266" s="19"/>
      <c r="H266" s="18">
        <v>79.54</v>
      </c>
    </row>
    <row r="267" spans="1:8" ht="21" customHeight="1">
      <c r="A267" s="15">
        <v>265</v>
      </c>
      <c r="B267" s="16" t="str">
        <f t="shared" si="12"/>
        <v>20230313</v>
      </c>
      <c r="C267" s="16" t="s">
        <v>22</v>
      </c>
      <c r="D267" s="16" t="str">
        <f>"2381209701"</f>
        <v>2381209701</v>
      </c>
      <c r="E267" s="17">
        <v>76.1</v>
      </c>
      <c r="F267" s="18">
        <v>80.4</v>
      </c>
      <c r="G267" s="19"/>
      <c r="H267" s="18">
        <v>78.68</v>
      </c>
    </row>
    <row r="268" spans="1:8" ht="21" customHeight="1">
      <c r="A268" s="15">
        <v>266</v>
      </c>
      <c r="B268" s="16" t="str">
        <f t="shared" si="12"/>
        <v>20230313</v>
      </c>
      <c r="C268" s="16" t="s">
        <v>22</v>
      </c>
      <c r="D268" s="16" t="str">
        <f>"2381209813"</f>
        <v>2381209813</v>
      </c>
      <c r="E268" s="17">
        <v>76</v>
      </c>
      <c r="F268" s="18">
        <v>79.28</v>
      </c>
      <c r="G268" s="19"/>
      <c r="H268" s="18">
        <v>77.968</v>
      </c>
    </row>
    <row r="269" spans="1:8" ht="21" customHeight="1">
      <c r="A269" s="15">
        <v>267</v>
      </c>
      <c r="B269" s="16" t="str">
        <f t="shared" si="12"/>
        <v>20230313</v>
      </c>
      <c r="C269" s="16" t="s">
        <v>22</v>
      </c>
      <c r="D269" s="16" t="str">
        <f>"2381209709"</f>
        <v>2381209709</v>
      </c>
      <c r="E269" s="17">
        <v>75.5</v>
      </c>
      <c r="F269" s="18">
        <v>79.82</v>
      </c>
      <c r="G269" s="19"/>
      <c r="H269" s="18">
        <v>78.092</v>
      </c>
    </row>
    <row r="270" spans="1:8" ht="21" customHeight="1">
      <c r="A270" s="15">
        <v>268</v>
      </c>
      <c r="B270" s="16" t="str">
        <f t="shared" si="12"/>
        <v>20230313</v>
      </c>
      <c r="C270" s="16" t="s">
        <v>22</v>
      </c>
      <c r="D270" s="16" t="str">
        <f>"2381209722"</f>
        <v>2381209722</v>
      </c>
      <c r="E270" s="17">
        <v>73.3</v>
      </c>
      <c r="F270" s="18">
        <v>79.18</v>
      </c>
      <c r="G270" s="19"/>
      <c r="H270" s="18">
        <v>76.828</v>
      </c>
    </row>
    <row r="271" spans="1:8" ht="21" customHeight="1">
      <c r="A271" s="15">
        <v>269</v>
      </c>
      <c r="B271" s="16" t="str">
        <f t="shared" si="12"/>
        <v>20230313</v>
      </c>
      <c r="C271" s="16" t="s">
        <v>22</v>
      </c>
      <c r="D271" s="16" t="str">
        <f>"2381209816"</f>
        <v>2381209816</v>
      </c>
      <c r="E271" s="17">
        <v>72.2</v>
      </c>
      <c r="F271" s="18">
        <v>80.24</v>
      </c>
      <c r="G271" s="19"/>
      <c r="H271" s="18">
        <v>77.024</v>
      </c>
    </row>
    <row r="272" spans="1:8" ht="21" customHeight="1">
      <c r="A272" s="15">
        <v>270</v>
      </c>
      <c r="B272" s="16" t="str">
        <f t="shared" si="12"/>
        <v>20230313</v>
      </c>
      <c r="C272" s="16" t="s">
        <v>22</v>
      </c>
      <c r="D272" s="16" t="str">
        <f>"2381209823"</f>
        <v>2381209823</v>
      </c>
      <c r="E272" s="17">
        <v>72.1</v>
      </c>
      <c r="F272" s="18">
        <v>80.66</v>
      </c>
      <c r="G272" s="19"/>
      <c r="H272" s="18">
        <v>77.23599999999999</v>
      </c>
    </row>
    <row r="273" spans="1:8" ht="21" customHeight="1">
      <c r="A273" s="15">
        <v>271</v>
      </c>
      <c r="B273" s="16" t="str">
        <f t="shared" si="12"/>
        <v>20230313</v>
      </c>
      <c r="C273" s="16" t="s">
        <v>22</v>
      </c>
      <c r="D273" s="16" t="str">
        <f>"2381209705"</f>
        <v>2381209705</v>
      </c>
      <c r="E273" s="17">
        <v>70.4</v>
      </c>
      <c r="F273" s="18" t="s">
        <v>11</v>
      </c>
      <c r="G273" s="19"/>
      <c r="H273" s="18">
        <v>28.160000000000004</v>
      </c>
    </row>
    <row r="274" spans="1:8" ht="21" customHeight="1">
      <c r="A274" s="15">
        <v>272</v>
      </c>
      <c r="B274" s="16" t="str">
        <f t="shared" si="12"/>
        <v>20230313</v>
      </c>
      <c r="C274" s="16" t="s">
        <v>22</v>
      </c>
      <c r="D274" s="16" t="str">
        <f>"2381209809"</f>
        <v>2381209809</v>
      </c>
      <c r="E274" s="17">
        <v>70.1</v>
      </c>
      <c r="F274" s="18">
        <v>76.44</v>
      </c>
      <c r="G274" s="19"/>
      <c r="H274" s="18">
        <v>73.904</v>
      </c>
    </row>
    <row r="275" spans="1:8" ht="21" customHeight="1">
      <c r="A275" s="15">
        <v>273</v>
      </c>
      <c r="B275" s="16" t="str">
        <f t="shared" si="12"/>
        <v>20230313</v>
      </c>
      <c r="C275" s="16" t="s">
        <v>22</v>
      </c>
      <c r="D275" s="16" t="str">
        <f>"2381209812"</f>
        <v>2381209812</v>
      </c>
      <c r="E275" s="17">
        <v>70.1</v>
      </c>
      <c r="F275" s="18">
        <v>78.26</v>
      </c>
      <c r="G275" s="19"/>
      <c r="H275" s="18">
        <v>74.99600000000001</v>
      </c>
    </row>
    <row r="276" spans="1:8" ht="21" customHeight="1">
      <c r="A276" s="15">
        <v>274</v>
      </c>
      <c r="B276" s="16" t="str">
        <f aca="true" t="shared" si="13" ref="B276:B289">"20230314"</f>
        <v>20230314</v>
      </c>
      <c r="C276" s="16" t="s">
        <v>23</v>
      </c>
      <c r="D276" s="16" t="str">
        <f>"2381209907"</f>
        <v>2381209907</v>
      </c>
      <c r="E276" s="17">
        <v>81.2</v>
      </c>
      <c r="F276" s="18">
        <v>80.54</v>
      </c>
      <c r="G276" s="19"/>
      <c r="H276" s="18">
        <v>80.804</v>
      </c>
    </row>
    <row r="277" spans="1:8" ht="21" customHeight="1">
      <c r="A277" s="15">
        <v>275</v>
      </c>
      <c r="B277" s="16" t="str">
        <f t="shared" si="13"/>
        <v>20230314</v>
      </c>
      <c r="C277" s="16" t="s">
        <v>23</v>
      </c>
      <c r="D277" s="16" t="str">
        <f>"2381209912"</f>
        <v>2381209912</v>
      </c>
      <c r="E277" s="17">
        <v>81</v>
      </c>
      <c r="F277" s="18">
        <v>78.36</v>
      </c>
      <c r="G277" s="19"/>
      <c r="H277" s="18">
        <v>79.416</v>
      </c>
    </row>
    <row r="278" spans="1:8" ht="21" customHeight="1">
      <c r="A278" s="15">
        <v>276</v>
      </c>
      <c r="B278" s="16" t="str">
        <f t="shared" si="13"/>
        <v>20230314</v>
      </c>
      <c r="C278" s="16" t="s">
        <v>23</v>
      </c>
      <c r="D278" s="16" t="str">
        <f>"2381209925"</f>
        <v>2381209925</v>
      </c>
      <c r="E278" s="17">
        <v>79</v>
      </c>
      <c r="F278" s="18">
        <v>77.92</v>
      </c>
      <c r="G278" s="19"/>
      <c r="H278" s="18">
        <v>78.352</v>
      </c>
    </row>
    <row r="279" spans="1:8" ht="21" customHeight="1">
      <c r="A279" s="15">
        <v>277</v>
      </c>
      <c r="B279" s="16" t="str">
        <f t="shared" si="13"/>
        <v>20230314</v>
      </c>
      <c r="C279" s="16" t="s">
        <v>23</v>
      </c>
      <c r="D279" s="16" t="str">
        <f>"2381209928"</f>
        <v>2381209928</v>
      </c>
      <c r="E279" s="17">
        <v>78.4</v>
      </c>
      <c r="F279" s="18">
        <v>79.24</v>
      </c>
      <c r="G279" s="19"/>
      <c r="H279" s="18">
        <v>78.904</v>
      </c>
    </row>
    <row r="280" spans="1:8" ht="21" customHeight="1">
      <c r="A280" s="15">
        <v>278</v>
      </c>
      <c r="B280" s="16" t="str">
        <f t="shared" si="13"/>
        <v>20230314</v>
      </c>
      <c r="C280" s="16" t="s">
        <v>23</v>
      </c>
      <c r="D280" s="16" t="str">
        <f>"2381209906"</f>
        <v>2381209906</v>
      </c>
      <c r="E280" s="17">
        <v>78.2</v>
      </c>
      <c r="F280" s="18">
        <v>79.6</v>
      </c>
      <c r="G280" s="19"/>
      <c r="H280" s="18">
        <v>79.03999999999999</v>
      </c>
    </row>
    <row r="281" spans="1:8" ht="21" customHeight="1">
      <c r="A281" s="15">
        <v>279</v>
      </c>
      <c r="B281" s="16" t="str">
        <f t="shared" si="13"/>
        <v>20230314</v>
      </c>
      <c r="C281" s="16" t="s">
        <v>23</v>
      </c>
      <c r="D281" s="16" t="str">
        <f>"2381210004"</f>
        <v>2381210004</v>
      </c>
      <c r="E281" s="17">
        <v>77.5</v>
      </c>
      <c r="F281" s="18">
        <v>76.26</v>
      </c>
      <c r="G281" s="19"/>
      <c r="H281" s="18">
        <v>76.756</v>
      </c>
    </row>
    <row r="282" spans="1:8" ht="21" customHeight="1">
      <c r="A282" s="15">
        <v>280</v>
      </c>
      <c r="B282" s="16" t="str">
        <f t="shared" si="13"/>
        <v>20230314</v>
      </c>
      <c r="C282" s="16" t="s">
        <v>23</v>
      </c>
      <c r="D282" s="16" t="str">
        <f>"2381209926"</f>
        <v>2381209926</v>
      </c>
      <c r="E282" s="17">
        <v>76</v>
      </c>
      <c r="F282" s="18" t="s">
        <v>11</v>
      </c>
      <c r="G282" s="19"/>
      <c r="H282" s="18">
        <v>30.4</v>
      </c>
    </row>
    <row r="283" spans="1:8" ht="21" customHeight="1">
      <c r="A283" s="15">
        <v>281</v>
      </c>
      <c r="B283" s="16" t="str">
        <f t="shared" si="13"/>
        <v>20230314</v>
      </c>
      <c r="C283" s="16" t="s">
        <v>23</v>
      </c>
      <c r="D283" s="16" t="str">
        <f>"2381209924"</f>
        <v>2381209924</v>
      </c>
      <c r="E283" s="17">
        <v>75.7</v>
      </c>
      <c r="F283" s="18">
        <v>82.4</v>
      </c>
      <c r="G283" s="19"/>
      <c r="H283" s="18">
        <v>79.72</v>
      </c>
    </row>
    <row r="284" spans="1:8" ht="21" customHeight="1">
      <c r="A284" s="15">
        <v>282</v>
      </c>
      <c r="B284" s="16" t="str">
        <f t="shared" si="13"/>
        <v>20230314</v>
      </c>
      <c r="C284" s="16" t="s">
        <v>23</v>
      </c>
      <c r="D284" s="16" t="str">
        <f>"2381209923"</f>
        <v>2381209923</v>
      </c>
      <c r="E284" s="17">
        <v>74.8</v>
      </c>
      <c r="F284" s="18">
        <v>76.3</v>
      </c>
      <c r="G284" s="19"/>
      <c r="H284" s="18">
        <v>75.69999999999999</v>
      </c>
    </row>
    <row r="285" spans="1:8" ht="21" customHeight="1">
      <c r="A285" s="15">
        <v>283</v>
      </c>
      <c r="B285" s="16" t="str">
        <f t="shared" si="13"/>
        <v>20230314</v>
      </c>
      <c r="C285" s="16" t="s">
        <v>23</v>
      </c>
      <c r="D285" s="16" t="str">
        <f>"2381209922"</f>
        <v>2381209922</v>
      </c>
      <c r="E285" s="17">
        <v>74</v>
      </c>
      <c r="F285" s="18">
        <v>77.42</v>
      </c>
      <c r="G285" s="19"/>
      <c r="H285" s="18">
        <v>76.05199999999999</v>
      </c>
    </row>
    <row r="286" spans="1:8" ht="21" customHeight="1">
      <c r="A286" s="15">
        <v>284</v>
      </c>
      <c r="B286" s="16" t="str">
        <f t="shared" si="13"/>
        <v>20230314</v>
      </c>
      <c r="C286" s="16" t="s">
        <v>23</v>
      </c>
      <c r="D286" s="16" t="str">
        <f>"2381209917"</f>
        <v>2381209917</v>
      </c>
      <c r="E286" s="17">
        <v>73.5</v>
      </c>
      <c r="F286" s="18">
        <v>82.56</v>
      </c>
      <c r="G286" s="19"/>
      <c r="H286" s="18">
        <v>78.936</v>
      </c>
    </row>
    <row r="287" spans="1:8" ht="21" customHeight="1">
      <c r="A287" s="15">
        <v>285</v>
      </c>
      <c r="B287" s="16" t="str">
        <f t="shared" si="13"/>
        <v>20230314</v>
      </c>
      <c r="C287" s="16" t="s">
        <v>23</v>
      </c>
      <c r="D287" s="16" t="str">
        <f>"2381209920"</f>
        <v>2381209920</v>
      </c>
      <c r="E287" s="17">
        <v>73.3</v>
      </c>
      <c r="F287" s="18">
        <v>77.42</v>
      </c>
      <c r="G287" s="19"/>
      <c r="H287" s="18">
        <v>75.77199999999999</v>
      </c>
    </row>
    <row r="288" spans="1:8" ht="21" customHeight="1">
      <c r="A288" s="15">
        <v>286</v>
      </c>
      <c r="B288" s="16" t="str">
        <f t="shared" si="13"/>
        <v>20230314</v>
      </c>
      <c r="C288" s="16" t="s">
        <v>23</v>
      </c>
      <c r="D288" s="16" t="str">
        <f>"2381209915"</f>
        <v>2381209915</v>
      </c>
      <c r="E288" s="17">
        <v>72.9</v>
      </c>
      <c r="F288" s="18">
        <v>79.22</v>
      </c>
      <c r="G288" s="19"/>
      <c r="H288" s="18">
        <v>76.69200000000001</v>
      </c>
    </row>
    <row r="289" spans="1:8" ht="21" customHeight="1">
      <c r="A289" s="15">
        <v>287</v>
      </c>
      <c r="B289" s="16" t="str">
        <f t="shared" si="13"/>
        <v>20230314</v>
      </c>
      <c r="C289" s="16" t="s">
        <v>23</v>
      </c>
      <c r="D289" s="16" t="str">
        <f>"2381209910"</f>
        <v>2381209910</v>
      </c>
      <c r="E289" s="17">
        <v>68.6</v>
      </c>
      <c r="F289" s="18">
        <v>81.68</v>
      </c>
      <c r="G289" s="19"/>
      <c r="H289" s="18">
        <v>76.44800000000001</v>
      </c>
    </row>
    <row r="290" spans="1:8" ht="21" customHeight="1">
      <c r="A290" s="15">
        <v>288</v>
      </c>
      <c r="B290" s="16" t="str">
        <f aca="true" t="shared" si="14" ref="B290:B304">"20230315"</f>
        <v>20230315</v>
      </c>
      <c r="C290" s="16" t="s">
        <v>24</v>
      </c>
      <c r="D290" s="16" t="str">
        <f>"2381210022"</f>
        <v>2381210022</v>
      </c>
      <c r="E290" s="17">
        <v>85.8</v>
      </c>
      <c r="F290" s="18">
        <v>78.54</v>
      </c>
      <c r="G290" s="19"/>
      <c r="H290" s="18">
        <v>81.444</v>
      </c>
    </row>
    <row r="291" spans="1:8" ht="21" customHeight="1">
      <c r="A291" s="15">
        <v>289</v>
      </c>
      <c r="B291" s="16" t="str">
        <f t="shared" si="14"/>
        <v>20230315</v>
      </c>
      <c r="C291" s="16" t="s">
        <v>24</v>
      </c>
      <c r="D291" s="16" t="str">
        <f>"2381210029"</f>
        <v>2381210029</v>
      </c>
      <c r="E291" s="17">
        <v>85.2</v>
      </c>
      <c r="F291" s="18">
        <v>80.34</v>
      </c>
      <c r="G291" s="19"/>
      <c r="H291" s="18">
        <v>82.284</v>
      </c>
    </row>
    <row r="292" spans="1:8" ht="21" customHeight="1">
      <c r="A292" s="15">
        <v>290</v>
      </c>
      <c r="B292" s="16" t="str">
        <f t="shared" si="14"/>
        <v>20230315</v>
      </c>
      <c r="C292" s="16" t="s">
        <v>24</v>
      </c>
      <c r="D292" s="16" t="str">
        <f>"2381210011"</f>
        <v>2381210011</v>
      </c>
      <c r="E292" s="17">
        <v>81.8</v>
      </c>
      <c r="F292" s="18">
        <v>77.24</v>
      </c>
      <c r="G292" s="19"/>
      <c r="H292" s="18">
        <v>79.064</v>
      </c>
    </row>
    <row r="293" spans="1:8" ht="21" customHeight="1">
      <c r="A293" s="15">
        <v>291</v>
      </c>
      <c r="B293" s="16" t="str">
        <f t="shared" si="14"/>
        <v>20230315</v>
      </c>
      <c r="C293" s="16" t="s">
        <v>24</v>
      </c>
      <c r="D293" s="16" t="str">
        <f>"2381210125"</f>
        <v>2381210125</v>
      </c>
      <c r="E293" s="17">
        <v>79.3</v>
      </c>
      <c r="F293" s="18">
        <v>76.26</v>
      </c>
      <c r="G293" s="19"/>
      <c r="H293" s="18">
        <v>77.476</v>
      </c>
    </row>
    <row r="294" spans="1:8" ht="21" customHeight="1">
      <c r="A294" s="15">
        <v>292</v>
      </c>
      <c r="B294" s="16" t="str">
        <f t="shared" si="14"/>
        <v>20230315</v>
      </c>
      <c r="C294" s="16" t="s">
        <v>24</v>
      </c>
      <c r="D294" s="16" t="str">
        <f>"2381210103"</f>
        <v>2381210103</v>
      </c>
      <c r="E294" s="17">
        <v>79</v>
      </c>
      <c r="F294" s="18">
        <v>75.74</v>
      </c>
      <c r="G294" s="19"/>
      <c r="H294" s="18">
        <v>77.044</v>
      </c>
    </row>
    <row r="295" spans="1:8" ht="21" customHeight="1">
      <c r="A295" s="15">
        <v>293</v>
      </c>
      <c r="B295" s="16" t="str">
        <f t="shared" si="14"/>
        <v>20230315</v>
      </c>
      <c r="C295" s="16" t="s">
        <v>24</v>
      </c>
      <c r="D295" s="16" t="str">
        <f>"2381210023"</f>
        <v>2381210023</v>
      </c>
      <c r="E295" s="17">
        <v>77.2</v>
      </c>
      <c r="F295" s="18">
        <v>78.48</v>
      </c>
      <c r="G295" s="19"/>
      <c r="H295" s="18">
        <v>77.968</v>
      </c>
    </row>
    <row r="296" spans="1:8" ht="21" customHeight="1">
      <c r="A296" s="15">
        <v>294</v>
      </c>
      <c r="B296" s="16" t="str">
        <f t="shared" si="14"/>
        <v>20230315</v>
      </c>
      <c r="C296" s="16" t="s">
        <v>24</v>
      </c>
      <c r="D296" s="16" t="str">
        <f>"2381210110"</f>
        <v>2381210110</v>
      </c>
      <c r="E296" s="17">
        <v>76.5</v>
      </c>
      <c r="F296" s="18">
        <v>78.16</v>
      </c>
      <c r="G296" s="19"/>
      <c r="H296" s="18">
        <v>77.496</v>
      </c>
    </row>
    <row r="297" spans="1:8" ht="21" customHeight="1">
      <c r="A297" s="15">
        <v>295</v>
      </c>
      <c r="B297" s="16" t="str">
        <f t="shared" si="14"/>
        <v>20230315</v>
      </c>
      <c r="C297" s="16" t="s">
        <v>24</v>
      </c>
      <c r="D297" s="16" t="str">
        <f>"2381210014"</f>
        <v>2381210014</v>
      </c>
      <c r="E297" s="17">
        <v>74.7</v>
      </c>
      <c r="F297" s="18">
        <v>77.68</v>
      </c>
      <c r="G297" s="19"/>
      <c r="H297" s="18">
        <v>76.488</v>
      </c>
    </row>
    <row r="298" spans="1:8" ht="21" customHeight="1">
      <c r="A298" s="15">
        <v>296</v>
      </c>
      <c r="B298" s="16" t="str">
        <f t="shared" si="14"/>
        <v>20230315</v>
      </c>
      <c r="C298" s="16" t="s">
        <v>24</v>
      </c>
      <c r="D298" s="16" t="str">
        <f>"2381210104"</f>
        <v>2381210104</v>
      </c>
      <c r="E298" s="17">
        <v>73.6</v>
      </c>
      <c r="F298" s="18">
        <v>76.64</v>
      </c>
      <c r="G298" s="19"/>
      <c r="H298" s="18">
        <v>75.424</v>
      </c>
    </row>
    <row r="299" spans="1:8" ht="21" customHeight="1">
      <c r="A299" s="15">
        <v>297</v>
      </c>
      <c r="B299" s="16" t="str">
        <f t="shared" si="14"/>
        <v>20230315</v>
      </c>
      <c r="C299" s="16" t="s">
        <v>24</v>
      </c>
      <c r="D299" s="16" t="str">
        <f>"2381210010"</f>
        <v>2381210010</v>
      </c>
      <c r="E299" s="17">
        <v>73.5</v>
      </c>
      <c r="F299" s="18">
        <v>76.5</v>
      </c>
      <c r="G299" s="19"/>
      <c r="H299" s="18">
        <v>75.3</v>
      </c>
    </row>
    <row r="300" spans="1:8" ht="21" customHeight="1">
      <c r="A300" s="15">
        <v>298</v>
      </c>
      <c r="B300" s="16" t="str">
        <f t="shared" si="14"/>
        <v>20230315</v>
      </c>
      <c r="C300" s="16" t="s">
        <v>24</v>
      </c>
      <c r="D300" s="16" t="str">
        <f>"2381210028"</f>
        <v>2381210028</v>
      </c>
      <c r="E300" s="17">
        <v>73.1</v>
      </c>
      <c r="F300" s="18">
        <v>80.86</v>
      </c>
      <c r="G300" s="19"/>
      <c r="H300" s="18">
        <v>77.756</v>
      </c>
    </row>
    <row r="301" spans="1:8" ht="21" customHeight="1">
      <c r="A301" s="15">
        <v>299</v>
      </c>
      <c r="B301" s="16" t="str">
        <f t="shared" si="14"/>
        <v>20230315</v>
      </c>
      <c r="C301" s="16" t="s">
        <v>24</v>
      </c>
      <c r="D301" s="16" t="str">
        <f>"2381210130"</f>
        <v>2381210130</v>
      </c>
      <c r="E301" s="17">
        <v>73.1</v>
      </c>
      <c r="F301" s="18">
        <v>76.34</v>
      </c>
      <c r="G301" s="19"/>
      <c r="H301" s="18">
        <v>75.044</v>
      </c>
    </row>
    <row r="302" spans="1:8" ht="21" customHeight="1">
      <c r="A302" s="15">
        <v>300</v>
      </c>
      <c r="B302" s="16" t="str">
        <f t="shared" si="14"/>
        <v>20230315</v>
      </c>
      <c r="C302" s="16" t="s">
        <v>24</v>
      </c>
      <c r="D302" s="16" t="str">
        <f>"2381210018"</f>
        <v>2381210018</v>
      </c>
      <c r="E302" s="17">
        <v>72.7</v>
      </c>
      <c r="F302" s="18">
        <v>77.4</v>
      </c>
      <c r="G302" s="19"/>
      <c r="H302" s="18">
        <v>75.52000000000001</v>
      </c>
    </row>
    <row r="303" spans="1:8" ht="21" customHeight="1">
      <c r="A303" s="15">
        <v>301</v>
      </c>
      <c r="B303" s="16" t="str">
        <f t="shared" si="14"/>
        <v>20230315</v>
      </c>
      <c r="C303" s="16" t="s">
        <v>24</v>
      </c>
      <c r="D303" s="16" t="str">
        <f>"2381210202"</f>
        <v>2381210202</v>
      </c>
      <c r="E303" s="17">
        <v>71.2</v>
      </c>
      <c r="F303" s="18">
        <v>76.32</v>
      </c>
      <c r="G303" s="19"/>
      <c r="H303" s="18">
        <v>74.27199999999999</v>
      </c>
    </row>
    <row r="304" spans="1:8" ht="21" customHeight="1">
      <c r="A304" s="15">
        <v>302</v>
      </c>
      <c r="B304" s="16" t="str">
        <f t="shared" si="14"/>
        <v>20230315</v>
      </c>
      <c r="C304" s="16" t="s">
        <v>24</v>
      </c>
      <c r="D304" s="16" t="str">
        <f>"2381210203"</f>
        <v>2381210203</v>
      </c>
      <c r="E304" s="17">
        <v>71</v>
      </c>
      <c r="F304" s="18">
        <v>75.58</v>
      </c>
      <c r="G304" s="19"/>
      <c r="H304" s="18">
        <v>73.748</v>
      </c>
    </row>
    <row r="305" spans="1:8" ht="21" customHeight="1">
      <c r="A305" s="15">
        <v>303</v>
      </c>
      <c r="B305" s="16" t="str">
        <f aca="true" t="shared" si="15" ref="B305:B317">"20230316"</f>
        <v>20230316</v>
      </c>
      <c r="C305" s="16" t="s">
        <v>25</v>
      </c>
      <c r="D305" s="16" t="str">
        <f>"2381210314"</f>
        <v>2381210314</v>
      </c>
      <c r="E305" s="17">
        <v>89.2</v>
      </c>
      <c r="F305" s="18">
        <v>80.84</v>
      </c>
      <c r="G305" s="19"/>
      <c r="H305" s="18">
        <v>84.184</v>
      </c>
    </row>
    <row r="306" spans="1:8" ht="21" customHeight="1">
      <c r="A306" s="15">
        <v>304</v>
      </c>
      <c r="B306" s="16" t="str">
        <f t="shared" si="15"/>
        <v>20230316</v>
      </c>
      <c r="C306" s="16" t="s">
        <v>25</v>
      </c>
      <c r="D306" s="16" t="str">
        <f>"2381210320"</f>
        <v>2381210320</v>
      </c>
      <c r="E306" s="17">
        <v>89.2</v>
      </c>
      <c r="F306" s="18">
        <v>82.84</v>
      </c>
      <c r="G306" s="19"/>
      <c r="H306" s="18">
        <v>85.384</v>
      </c>
    </row>
    <row r="307" spans="1:8" ht="21" customHeight="1">
      <c r="A307" s="15">
        <v>305</v>
      </c>
      <c r="B307" s="16" t="str">
        <f t="shared" si="15"/>
        <v>20230316</v>
      </c>
      <c r="C307" s="16" t="s">
        <v>25</v>
      </c>
      <c r="D307" s="16" t="str">
        <f>"2381210327"</f>
        <v>2381210327</v>
      </c>
      <c r="E307" s="17">
        <v>88.9</v>
      </c>
      <c r="F307" s="18">
        <v>81.82</v>
      </c>
      <c r="G307" s="19"/>
      <c r="H307" s="18">
        <v>84.65199999999999</v>
      </c>
    </row>
    <row r="308" spans="1:8" ht="21" customHeight="1">
      <c r="A308" s="15">
        <v>306</v>
      </c>
      <c r="B308" s="16" t="str">
        <f t="shared" si="15"/>
        <v>20230316</v>
      </c>
      <c r="C308" s="16" t="s">
        <v>25</v>
      </c>
      <c r="D308" s="16" t="str">
        <f>"2381210414"</f>
        <v>2381210414</v>
      </c>
      <c r="E308" s="17">
        <v>86</v>
      </c>
      <c r="F308" s="18">
        <v>82.66</v>
      </c>
      <c r="G308" s="19"/>
      <c r="H308" s="18">
        <v>83.996</v>
      </c>
    </row>
    <row r="309" spans="1:8" ht="21" customHeight="1">
      <c r="A309" s="15">
        <v>307</v>
      </c>
      <c r="B309" s="16" t="str">
        <f t="shared" si="15"/>
        <v>20230316</v>
      </c>
      <c r="C309" s="16" t="s">
        <v>25</v>
      </c>
      <c r="D309" s="16" t="str">
        <f>"2381210211"</f>
        <v>2381210211</v>
      </c>
      <c r="E309" s="17">
        <v>84.9</v>
      </c>
      <c r="F309" s="18">
        <v>82.04</v>
      </c>
      <c r="G309" s="19"/>
      <c r="H309" s="18">
        <v>83.184</v>
      </c>
    </row>
    <row r="310" spans="1:8" ht="21" customHeight="1">
      <c r="A310" s="15">
        <v>308</v>
      </c>
      <c r="B310" s="16" t="str">
        <f t="shared" si="15"/>
        <v>20230316</v>
      </c>
      <c r="C310" s="16" t="s">
        <v>25</v>
      </c>
      <c r="D310" s="16" t="str">
        <f>"2381210217"</f>
        <v>2381210217</v>
      </c>
      <c r="E310" s="17">
        <v>84.3</v>
      </c>
      <c r="F310" s="18">
        <v>81.64</v>
      </c>
      <c r="G310" s="19"/>
      <c r="H310" s="18">
        <v>82.70400000000001</v>
      </c>
    </row>
    <row r="311" spans="1:8" ht="21" customHeight="1">
      <c r="A311" s="15">
        <v>309</v>
      </c>
      <c r="B311" s="16" t="str">
        <f t="shared" si="15"/>
        <v>20230316</v>
      </c>
      <c r="C311" s="16" t="s">
        <v>25</v>
      </c>
      <c r="D311" s="16" t="str">
        <f>"2381210412"</f>
        <v>2381210412</v>
      </c>
      <c r="E311" s="17">
        <v>81.9</v>
      </c>
      <c r="F311" s="18" t="s">
        <v>11</v>
      </c>
      <c r="G311" s="19"/>
      <c r="H311" s="18">
        <v>32.760000000000005</v>
      </c>
    </row>
    <row r="312" spans="1:8" ht="21" customHeight="1">
      <c r="A312" s="15">
        <v>310</v>
      </c>
      <c r="B312" s="16" t="str">
        <f t="shared" si="15"/>
        <v>20230316</v>
      </c>
      <c r="C312" s="16" t="s">
        <v>25</v>
      </c>
      <c r="D312" s="16" t="str">
        <f>"2381210301"</f>
        <v>2381210301</v>
      </c>
      <c r="E312" s="17">
        <v>81.7</v>
      </c>
      <c r="F312" s="18">
        <v>78.36</v>
      </c>
      <c r="G312" s="19"/>
      <c r="H312" s="18">
        <v>79.696</v>
      </c>
    </row>
    <row r="313" spans="1:8" ht="21" customHeight="1">
      <c r="A313" s="15">
        <v>311</v>
      </c>
      <c r="B313" s="16" t="str">
        <f t="shared" si="15"/>
        <v>20230316</v>
      </c>
      <c r="C313" s="16" t="s">
        <v>25</v>
      </c>
      <c r="D313" s="16" t="str">
        <f>"2381210309"</f>
        <v>2381210309</v>
      </c>
      <c r="E313" s="17">
        <v>80</v>
      </c>
      <c r="F313" s="18">
        <v>81.62</v>
      </c>
      <c r="G313" s="19"/>
      <c r="H313" s="18">
        <v>80.97200000000001</v>
      </c>
    </row>
    <row r="314" spans="1:8" ht="21" customHeight="1">
      <c r="A314" s="15">
        <v>312</v>
      </c>
      <c r="B314" s="16" t="str">
        <f t="shared" si="15"/>
        <v>20230316</v>
      </c>
      <c r="C314" s="16" t="s">
        <v>25</v>
      </c>
      <c r="D314" s="16" t="str">
        <f>"2381210313"</f>
        <v>2381210313</v>
      </c>
      <c r="E314" s="17">
        <v>77.5</v>
      </c>
      <c r="F314" s="18">
        <v>82.1</v>
      </c>
      <c r="G314" s="19"/>
      <c r="H314" s="18">
        <v>80.25999999999999</v>
      </c>
    </row>
    <row r="315" spans="1:8" ht="21" customHeight="1">
      <c r="A315" s="15">
        <v>313</v>
      </c>
      <c r="B315" s="16" t="str">
        <f t="shared" si="15"/>
        <v>20230316</v>
      </c>
      <c r="C315" s="16" t="s">
        <v>25</v>
      </c>
      <c r="D315" s="16" t="str">
        <f>"2381210316"</f>
        <v>2381210316</v>
      </c>
      <c r="E315" s="17">
        <v>76.9</v>
      </c>
      <c r="F315" s="18">
        <v>80.82</v>
      </c>
      <c r="G315" s="19"/>
      <c r="H315" s="18">
        <v>79.25200000000001</v>
      </c>
    </row>
    <row r="316" spans="1:8" ht="21" customHeight="1">
      <c r="A316" s="15">
        <v>314</v>
      </c>
      <c r="B316" s="16" t="str">
        <f t="shared" si="15"/>
        <v>20230316</v>
      </c>
      <c r="C316" s="16" t="s">
        <v>25</v>
      </c>
      <c r="D316" s="16" t="str">
        <f>"2381210212"</f>
        <v>2381210212</v>
      </c>
      <c r="E316" s="17">
        <v>76.3</v>
      </c>
      <c r="F316" s="18">
        <v>80.54</v>
      </c>
      <c r="G316" s="19"/>
      <c r="H316" s="18">
        <v>78.84400000000001</v>
      </c>
    </row>
    <row r="317" spans="1:8" ht="21" customHeight="1">
      <c r="A317" s="15">
        <v>315</v>
      </c>
      <c r="B317" s="16" t="str">
        <f t="shared" si="15"/>
        <v>20230316</v>
      </c>
      <c r="C317" s="16" t="s">
        <v>25</v>
      </c>
      <c r="D317" s="16" t="str">
        <f>"2381210219"</f>
        <v>2381210219</v>
      </c>
      <c r="E317" s="17">
        <v>75.4</v>
      </c>
      <c r="F317" s="18">
        <v>77.62</v>
      </c>
      <c r="G317" s="19"/>
      <c r="H317" s="18">
        <v>76.732</v>
      </c>
    </row>
    <row r="318" spans="1:8" ht="21" customHeight="1">
      <c r="A318" s="15">
        <v>316</v>
      </c>
      <c r="B318" s="16" t="str">
        <f aca="true" t="shared" si="16" ref="B318:B322">"20230317"</f>
        <v>20230317</v>
      </c>
      <c r="C318" s="16" t="s">
        <v>26</v>
      </c>
      <c r="D318" s="16" t="str">
        <f>"2381210416"</f>
        <v>2381210416</v>
      </c>
      <c r="E318" s="17">
        <v>74</v>
      </c>
      <c r="F318" s="18">
        <v>83.08</v>
      </c>
      <c r="G318" s="19"/>
      <c r="H318" s="18">
        <v>79.44800000000001</v>
      </c>
    </row>
    <row r="319" spans="1:8" ht="21" customHeight="1">
      <c r="A319" s="15">
        <v>317</v>
      </c>
      <c r="B319" s="16" t="str">
        <f t="shared" si="16"/>
        <v>20230317</v>
      </c>
      <c r="C319" s="16" t="s">
        <v>26</v>
      </c>
      <c r="D319" s="16" t="str">
        <f>"2381210419"</f>
        <v>2381210419</v>
      </c>
      <c r="E319" s="17">
        <v>71.9</v>
      </c>
      <c r="F319" s="18">
        <v>78.78</v>
      </c>
      <c r="G319" s="19"/>
      <c r="H319" s="18">
        <v>76.028</v>
      </c>
    </row>
    <row r="320" spans="1:8" ht="21" customHeight="1">
      <c r="A320" s="15">
        <v>318</v>
      </c>
      <c r="B320" s="16" t="str">
        <f t="shared" si="16"/>
        <v>20230317</v>
      </c>
      <c r="C320" s="16" t="s">
        <v>26</v>
      </c>
      <c r="D320" s="16" t="str">
        <f>"2381210423"</f>
        <v>2381210423</v>
      </c>
      <c r="E320" s="17">
        <v>71.7</v>
      </c>
      <c r="F320" s="18">
        <v>78.16</v>
      </c>
      <c r="G320" s="19"/>
      <c r="H320" s="18">
        <v>75.576</v>
      </c>
    </row>
    <row r="321" spans="1:8" ht="21" customHeight="1">
      <c r="A321" s="15">
        <v>319</v>
      </c>
      <c r="B321" s="16" t="str">
        <f t="shared" si="16"/>
        <v>20230317</v>
      </c>
      <c r="C321" s="16" t="s">
        <v>26</v>
      </c>
      <c r="D321" s="16" t="str">
        <f>"2381210422"</f>
        <v>2381210422</v>
      </c>
      <c r="E321" s="17">
        <v>71.4</v>
      </c>
      <c r="F321" s="18">
        <v>82.68</v>
      </c>
      <c r="G321" s="19"/>
      <c r="H321" s="18">
        <v>78.168</v>
      </c>
    </row>
    <row r="322" spans="1:8" ht="21" customHeight="1">
      <c r="A322" s="15">
        <v>320</v>
      </c>
      <c r="B322" s="16" t="str">
        <f t="shared" si="16"/>
        <v>20230317</v>
      </c>
      <c r="C322" s="16" t="s">
        <v>26</v>
      </c>
      <c r="D322" s="16" t="str">
        <f>"2381210417"</f>
        <v>2381210417</v>
      </c>
      <c r="E322" s="17">
        <v>70.2</v>
      </c>
      <c r="F322" s="18">
        <v>84.56</v>
      </c>
      <c r="G322" s="19"/>
      <c r="H322" s="18">
        <v>78.816</v>
      </c>
    </row>
    <row r="323" spans="1:8" ht="21" customHeight="1">
      <c r="A323" s="15">
        <v>321</v>
      </c>
      <c r="B323" s="16" t="str">
        <f aca="true" t="shared" si="17" ref="B323:B336">"20230318"</f>
        <v>20230318</v>
      </c>
      <c r="C323" s="16" t="s">
        <v>27</v>
      </c>
      <c r="D323" s="16" t="str">
        <f>"2381210620"</f>
        <v>2381210620</v>
      </c>
      <c r="E323" s="17">
        <v>87.6</v>
      </c>
      <c r="F323" s="18">
        <v>81.04</v>
      </c>
      <c r="G323" s="19"/>
      <c r="H323" s="18">
        <v>83.664</v>
      </c>
    </row>
    <row r="324" spans="1:8" ht="21" customHeight="1">
      <c r="A324" s="15">
        <v>322</v>
      </c>
      <c r="B324" s="16" t="str">
        <f t="shared" si="17"/>
        <v>20230318</v>
      </c>
      <c r="C324" s="16" t="s">
        <v>27</v>
      </c>
      <c r="D324" s="16" t="str">
        <f>"2381210717"</f>
        <v>2381210717</v>
      </c>
      <c r="E324" s="17">
        <v>87.5</v>
      </c>
      <c r="F324" s="18" t="s">
        <v>11</v>
      </c>
      <c r="G324" s="19"/>
      <c r="H324" s="18">
        <v>35</v>
      </c>
    </row>
    <row r="325" spans="1:8" ht="21" customHeight="1">
      <c r="A325" s="15">
        <v>323</v>
      </c>
      <c r="B325" s="16" t="str">
        <f t="shared" si="17"/>
        <v>20230318</v>
      </c>
      <c r="C325" s="16" t="s">
        <v>27</v>
      </c>
      <c r="D325" s="16" t="str">
        <f>"2381210608"</f>
        <v>2381210608</v>
      </c>
      <c r="E325" s="17">
        <v>86.4</v>
      </c>
      <c r="F325" s="18">
        <v>82.1</v>
      </c>
      <c r="G325" s="19"/>
      <c r="H325" s="18">
        <v>83.82</v>
      </c>
    </row>
    <row r="326" spans="1:8" ht="21" customHeight="1">
      <c r="A326" s="15">
        <v>324</v>
      </c>
      <c r="B326" s="16" t="str">
        <f t="shared" si="17"/>
        <v>20230318</v>
      </c>
      <c r="C326" s="16" t="s">
        <v>27</v>
      </c>
      <c r="D326" s="16" t="str">
        <f>"2381210718"</f>
        <v>2381210718</v>
      </c>
      <c r="E326" s="17">
        <v>84.7</v>
      </c>
      <c r="F326" s="18">
        <v>84.24</v>
      </c>
      <c r="G326" s="19"/>
      <c r="H326" s="18">
        <v>84.424</v>
      </c>
    </row>
    <row r="327" spans="1:8" ht="21" customHeight="1">
      <c r="A327" s="15">
        <v>325</v>
      </c>
      <c r="B327" s="16" t="str">
        <f t="shared" si="17"/>
        <v>20230318</v>
      </c>
      <c r="C327" s="16" t="s">
        <v>27</v>
      </c>
      <c r="D327" s="16" t="str">
        <f>"2381210605"</f>
        <v>2381210605</v>
      </c>
      <c r="E327" s="17">
        <v>84.4</v>
      </c>
      <c r="F327" s="18">
        <v>78.32</v>
      </c>
      <c r="G327" s="19"/>
      <c r="H327" s="18">
        <v>80.75200000000001</v>
      </c>
    </row>
    <row r="328" spans="1:8" ht="21" customHeight="1">
      <c r="A328" s="15">
        <v>326</v>
      </c>
      <c r="B328" s="16" t="str">
        <f t="shared" si="17"/>
        <v>20230318</v>
      </c>
      <c r="C328" s="16" t="s">
        <v>27</v>
      </c>
      <c r="D328" s="16" t="str">
        <f>"2381210625"</f>
        <v>2381210625</v>
      </c>
      <c r="E328" s="17">
        <v>84.4</v>
      </c>
      <c r="F328" s="18">
        <v>82.84</v>
      </c>
      <c r="G328" s="19"/>
      <c r="H328" s="18">
        <v>83.464</v>
      </c>
    </row>
    <row r="329" spans="1:8" ht="21" customHeight="1">
      <c r="A329" s="15">
        <v>327</v>
      </c>
      <c r="B329" s="16" t="str">
        <f t="shared" si="17"/>
        <v>20230318</v>
      </c>
      <c r="C329" s="16" t="s">
        <v>27</v>
      </c>
      <c r="D329" s="16" t="str">
        <f>"2381210807"</f>
        <v>2381210807</v>
      </c>
      <c r="E329" s="17">
        <v>83</v>
      </c>
      <c r="F329" s="18">
        <v>84.52</v>
      </c>
      <c r="G329" s="19"/>
      <c r="H329" s="18">
        <v>83.912</v>
      </c>
    </row>
    <row r="330" spans="1:8" ht="21" customHeight="1">
      <c r="A330" s="15">
        <v>328</v>
      </c>
      <c r="B330" s="16" t="str">
        <f t="shared" si="17"/>
        <v>20230318</v>
      </c>
      <c r="C330" s="16" t="s">
        <v>27</v>
      </c>
      <c r="D330" s="16" t="str">
        <f>"2381210526"</f>
        <v>2381210526</v>
      </c>
      <c r="E330" s="17">
        <v>82.9</v>
      </c>
      <c r="F330" s="18">
        <v>81.48</v>
      </c>
      <c r="G330" s="19"/>
      <c r="H330" s="18">
        <v>82.048</v>
      </c>
    </row>
    <row r="331" spans="1:8" ht="21" customHeight="1">
      <c r="A331" s="15">
        <v>329</v>
      </c>
      <c r="B331" s="16" t="str">
        <f t="shared" si="17"/>
        <v>20230318</v>
      </c>
      <c r="C331" s="16" t="s">
        <v>27</v>
      </c>
      <c r="D331" s="16" t="str">
        <f>"2381210724"</f>
        <v>2381210724</v>
      </c>
      <c r="E331" s="17">
        <v>82.9</v>
      </c>
      <c r="F331" s="18">
        <v>82.34</v>
      </c>
      <c r="G331" s="19"/>
      <c r="H331" s="18">
        <v>82.56400000000001</v>
      </c>
    </row>
    <row r="332" spans="1:8" ht="21" customHeight="1">
      <c r="A332" s="15">
        <v>330</v>
      </c>
      <c r="B332" s="16" t="str">
        <f t="shared" si="17"/>
        <v>20230318</v>
      </c>
      <c r="C332" s="16" t="s">
        <v>27</v>
      </c>
      <c r="D332" s="16" t="str">
        <f>"2381210728"</f>
        <v>2381210728</v>
      </c>
      <c r="E332" s="17">
        <v>82</v>
      </c>
      <c r="F332" s="18" t="s">
        <v>11</v>
      </c>
      <c r="G332" s="19"/>
      <c r="H332" s="18">
        <v>32.800000000000004</v>
      </c>
    </row>
    <row r="333" spans="1:8" ht="21" customHeight="1">
      <c r="A333" s="15">
        <v>331</v>
      </c>
      <c r="B333" s="16" t="str">
        <f t="shared" si="17"/>
        <v>20230318</v>
      </c>
      <c r="C333" s="16" t="s">
        <v>27</v>
      </c>
      <c r="D333" s="16" t="str">
        <f>"2381210517"</f>
        <v>2381210517</v>
      </c>
      <c r="E333" s="17">
        <v>81.8</v>
      </c>
      <c r="F333" s="18" t="s">
        <v>11</v>
      </c>
      <c r="G333" s="19"/>
      <c r="H333" s="18">
        <v>32.72</v>
      </c>
    </row>
    <row r="334" spans="1:8" ht="21" customHeight="1">
      <c r="A334" s="15">
        <v>332</v>
      </c>
      <c r="B334" s="16" t="str">
        <f t="shared" si="17"/>
        <v>20230318</v>
      </c>
      <c r="C334" s="16" t="s">
        <v>27</v>
      </c>
      <c r="D334" s="16" t="str">
        <f>"2381210520"</f>
        <v>2381210520</v>
      </c>
      <c r="E334" s="17">
        <v>81.2</v>
      </c>
      <c r="F334" s="18">
        <v>83.38</v>
      </c>
      <c r="G334" s="19"/>
      <c r="H334" s="18">
        <v>82.50800000000001</v>
      </c>
    </row>
    <row r="335" spans="1:8" ht="21" customHeight="1">
      <c r="A335" s="15">
        <v>333</v>
      </c>
      <c r="B335" s="16" t="str">
        <f t="shared" si="17"/>
        <v>20230318</v>
      </c>
      <c r="C335" s="16" t="s">
        <v>27</v>
      </c>
      <c r="D335" s="16" t="str">
        <f>"2381210501"</f>
        <v>2381210501</v>
      </c>
      <c r="E335" s="17">
        <v>81.1</v>
      </c>
      <c r="F335" s="18">
        <v>80.14</v>
      </c>
      <c r="G335" s="19"/>
      <c r="H335" s="18">
        <v>80.524</v>
      </c>
    </row>
    <row r="336" spans="1:8" ht="21" customHeight="1">
      <c r="A336" s="15">
        <v>334</v>
      </c>
      <c r="B336" s="16" t="str">
        <f t="shared" si="17"/>
        <v>20230318</v>
      </c>
      <c r="C336" s="16" t="s">
        <v>27</v>
      </c>
      <c r="D336" s="16" t="str">
        <f>"2381210509"</f>
        <v>2381210509</v>
      </c>
      <c r="E336" s="17">
        <v>81.1</v>
      </c>
      <c r="F336" s="18">
        <v>80.94</v>
      </c>
      <c r="G336" s="19"/>
      <c r="H336" s="18">
        <v>81.00399999999999</v>
      </c>
    </row>
    <row r="337" spans="1:8" ht="21" customHeight="1">
      <c r="A337" s="15">
        <v>335</v>
      </c>
      <c r="B337" s="16" t="str">
        <f aca="true" t="shared" si="18" ref="B337:B344">"20230319"</f>
        <v>20230319</v>
      </c>
      <c r="C337" s="16" t="s">
        <v>28</v>
      </c>
      <c r="D337" s="16" t="str">
        <f>"2381210912"</f>
        <v>2381210912</v>
      </c>
      <c r="E337" s="17">
        <v>88.2</v>
      </c>
      <c r="F337" s="18">
        <v>82.64</v>
      </c>
      <c r="G337" s="19"/>
      <c r="H337" s="18">
        <v>84.864</v>
      </c>
    </row>
    <row r="338" spans="1:8" ht="21" customHeight="1">
      <c r="A338" s="15">
        <v>336</v>
      </c>
      <c r="B338" s="16" t="str">
        <f t="shared" si="18"/>
        <v>20230319</v>
      </c>
      <c r="C338" s="16" t="s">
        <v>28</v>
      </c>
      <c r="D338" s="16" t="str">
        <f>"2381210908"</f>
        <v>2381210908</v>
      </c>
      <c r="E338" s="17">
        <v>80.5</v>
      </c>
      <c r="F338" s="18">
        <v>82.12</v>
      </c>
      <c r="G338" s="19"/>
      <c r="H338" s="18">
        <v>81.47200000000001</v>
      </c>
    </row>
    <row r="339" spans="1:8" ht="21" customHeight="1">
      <c r="A339" s="15">
        <v>337</v>
      </c>
      <c r="B339" s="16" t="str">
        <f t="shared" si="18"/>
        <v>20230319</v>
      </c>
      <c r="C339" s="16" t="s">
        <v>28</v>
      </c>
      <c r="D339" s="16" t="str">
        <f>"2381210905"</f>
        <v>2381210905</v>
      </c>
      <c r="E339" s="17">
        <v>79.5</v>
      </c>
      <c r="F339" s="18">
        <v>77.78</v>
      </c>
      <c r="G339" s="19"/>
      <c r="H339" s="18">
        <v>78.468</v>
      </c>
    </row>
    <row r="340" spans="1:8" ht="21" customHeight="1">
      <c r="A340" s="15">
        <v>338</v>
      </c>
      <c r="B340" s="16" t="str">
        <f t="shared" si="18"/>
        <v>20230319</v>
      </c>
      <c r="C340" s="16" t="s">
        <v>28</v>
      </c>
      <c r="D340" s="16" t="str">
        <f>"2381210825"</f>
        <v>2381210825</v>
      </c>
      <c r="E340" s="17">
        <v>79</v>
      </c>
      <c r="F340" s="18" t="s">
        <v>11</v>
      </c>
      <c r="G340" s="19"/>
      <c r="H340" s="18">
        <v>31.6</v>
      </c>
    </row>
    <row r="341" spans="1:8" ht="21" customHeight="1">
      <c r="A341" s="15">
        <v>339</v>
      </c>
      <c r="B341" s="16" t="str">
        <f t="shared" si="18"/>
        <v>20230319</v>
      </c>
      <c r="C341" s="16" t="s">
        <v>28</v>
      </c>
      <c r="D341" s="16" t="str">
        <f>"2381210828"</f>
        <v>2381210828</v>
      </c>
      <c r="E341" s="17">
        <v>78.3</v>
      </c>
      <c r="F341" s="18">
        <v>81.94</v>
      </c>
      <c r="G341" s="19"/>
      <c r="H341" s="18">
        <v>80.484</v>
      </c>
    </row>
    <row r="342" spans="1:8" ht="21" customHeight="1">
      <c r="A342" s="15">
        <v>340</v>
      </c>
      <c r="B342" s="16" t="str">
        <f t="shared" si="18"/>
        <v>20230319</v>
      </c>
      <c r="C342" s="16" t="s">
        <v>28</v>
      </c>
      <c r="D342" s="16" t="str">
        <f>"2381210903"</f>
        <v>2381210903</v>
      </c>
      <c r="E342" s="17">
        <v>77.1</v>
      </c>
      <c r="F342" s="18">
        <v>80.44</v>
      </c>
      <c r="G342" s="19"/>
      <c r="H342" s="18">
        <v>79.104</v>
      </c>
    </row>
    <row r="343" spans="1:8" ht="21" customHeight="1">
      <c r="A343" s="15">
        <v>341</v>
      </c>
      <c r="B343" s="16" t="str">
        <f t="shared" si="18"/>
        <v>20230319</v>
      </c>
      <c r="C343" s="16" t="s">
        <v>28</v>
      </c>
      <c r="D343" s="16" t="str">
        <f>"2381210830"</f>
        <v>2381210830</v>
      </c>
      <c r="E343" s="17">
        <v>76.4</v>
      </c>
      <c r="F343" s="18">
        <v>78.5</v>
      </c>
      <c r="G343" s="19"/>
      <c r="H343" s="18">
        <v>77.66</v>
      </c>
    </row>
    <row r="344" spans="1:8" ht="21" customHeight="1">
      <c r="A344" s="15">
        <v>342</v>
      </c>
      <c r="B344" s="16" t="str">
        <f t="shared" si="18"/>
        <v>20230319</v>
      </c>
      <c r="C344" s="16" t="s">
        <v>28</v>
      </c>
      <c r="D344" s="16" t="str">
        <f>"2381210829"</f>
        <v>2381210829</v>
      </c>
      <c r="E344" s="17">
        <v>70</v>
      </c>
      <c r="F344" s="18">
        <v>80.94</v>
      </c>
      <c r="G344" s="19"/>
      <c r="H344" s="18">
        <v>76.564</v>
      </c>
    </row>
    <row r="345" spans="1:8" ht="21" customHeight="1">
      <c r="A345" s="15">
        <v>343</v>
      </c>
      <c r="B345" s="16" t="str">
        <f aca="true" t="shared" si="19" ref="B345:B353">"20230320"</f>
        <v>20230320</v>
      </c>
      <c r="C345" s="16" t="s">
        <v>29</v>
      </c>
      <c r="D345" s="16" t="str">
        <f>"2381210929"</f>
        <v>2381210929</v>
      </c>
      <c r="E345" s="17">
        <v>83.9</v>
      </c>
      <c r="F345" s="18">
        <v>82.64</v>
      </c>
      <c r="G345" s="19"/>
      <c r="H345" s="18">
        <v>83.144</v>
      </c>
    </row>
    <row r="346" spans="1:8" ht="21" customHeight="1">
      <c r="A346" s="15">
        <v>344</v>
      </c>
      <c r="B346" s="16" t="str">
        <f t="shared" si="19"/>
        <v>20230320</v>
      </c>
      <c r="C346" s="16" t="s">
        <v>29</v>
      </c>
      <c r="D346" s="16" t="str">
        <f>"2381211020"</f>
        <v>2381211020</v>
      </c>
      <c r="E346" s="17">
        <v>82.2</v>
      </c>
      <c r="F346" s="18">
        <v>78.14</v>
      </c>
      <c r="G346" s="19"/>
      <c r="H346" s="18">
        <v>79.76400000000001</v>
      </c>
    </row>
    <row r="347" spans="1:8" ht="21" customHeight="1">
      <c r="A347" s="15">
        <v>345</v>
      </c>
      <c r="B347" s="16" t="str">
        <f t="shared" si="19"/>
        <v>20230320</v>
      </c>
      <c r="C347" s="16" t="s">
        <v>29</v>
      </c>
      <c r="D347" s="16" t="str">
        <f>"2381211024"</f>
        <v>2381211024</v>
      </c>
      <c r="E347" s="17">
        <v>79</v>
      </c>
      <c r="F347" s="18">
        <v>78.4</v>
      </c>
      <c r="G347" s="19"/>
      <c r="H347" s="18">
        <v>78.64</v>
      </c>
    </row>
    <row r="348" spans="1:8" ht="21" customHeight="1">
      <c r="A348" s="15">
        <v>346</v>
      </c>
      <c r="B348" s="16" t="str">
        <f t="shared" si="19"/>
        <v>20230320</v>
      </c>
      <c r="C348" s="16" t="s">
        <v>29</v>
      </c>
      <c r="D348" s="16" t="str">
        <f>"2381210919"</f>
        <v>2381210919</v>
      </c>
      <c r="E348" s="17">
        <v>78.7</v>
      </c>
      <c r="F348" s="18">
        <v>82.5</v>
      </c>
      <c r="G348" s="19"/>
      <c r="H348" s="18">
        <v>80.98</v>
      </c>
    </row>
    <row r="349" spans="1:8" ht="21" customHeight="1">
      <c r="A349" s="15">
        <v>347</v>
      </c>
      <c r="B349" s="16" t="str">
        <f t="shared" si="19"/>
        <v>20230320</v>
      </c>
      <c r="C349" s="16" t="s">
        <v>29</v>
      </c>
      <c r="D349" s="16" t="str">
        <f>"2381211008"</f>
        <v>2381211008</v>
      </c>
      <c r="E349" s="17">
        <v>77.8</v>
      </c>
      <c r="F349" s="18">
        <v>83.62</v>
      </c>
      <c r="G349" s="19"/>
      <c r="H349" s="18">
        <v>81.292</v>
      </c>
    </row>
    <row r="350" spans="1:8" ht="21" customHeight="1">
      <c r="A350" s="15">
        <v>348</v>
      </c>
      <c r="B350" s="16" t="str">
        <f t="shared" si="19"/>
        <v>20230320</v>
      </c>
      <c r="C350" s="16" t="s">
        <v>29</v>
      </c>
      <c r="D350" s="16" t="str">
        <f>"2381210926"</f>
        <v>2381210926</v>
      </c>
      <c r="E350" s="17">
        <v>76.9</v>
      </c>
      <c r="F350" s="18">
        <v>83.44</v>
      </c>
      <c r="G350" s="19"/>
      <c r="H350" s="18">
        <v>80.82400000000001</v>
      </c>
    </row>
    <row r="351" spans="1:8" ht="21" customHeight="1">
      <c r="A351" s="15">
        <v>349</v>
      </c>
      <c r="B351" s="16" t="str">
        <f t="shared" si="19"/>
        <v>20230320</v>
      </c>
      <c r="C351" s="16" t="s">
        <v>29</v>
      </c>
      <c r="D351" s="16" t="str">
        <f>"2381211021"</f>
        <v>2381211021</v>
      </c>
      <c r="E351" s="17">
        <v>76.7</v>
      </c>
      <c r="F351" s="18">
        <v>80.34</v>
      </c>
      <c r="G351" s="19"/>
      <c r="H351" s="18">
        <v>78.884</v>
      </c>
    </row>
    <row r="352" spans="1:8" ht="21" customHeight="1">
      <c r="A352" s="15">
        <v>350</v>
      </c>
      <c r="B352" s="16" t="str">
        <f t="shared" si="19"/>
        <v>20230320</v>
      </c>
      <c r="C352" s="16" t="s">
        <v>29</v>
      </c>
      <c r="D352" s="16" t="str">
        <f>"2381211028"</f>
        <v>2381211028</v>
      </c>
      <c r="E352" s="17">
        <v>76.4</v>
      </c>
      <c r="F352" s="18">
        <v>78.08</v>
      </c>
      <c r="G352" s="19"/>
      <c r="H352" s="18">
        <v>77.408</v>
      </c>
    </row>
    <row r="353" spans="1:8" ht="21" customHeight="1">
      <c r="A353" s="15">
        <v>351</v>
      </c>
      <c r="B353" s="16" t="str">
        <f t="shared" si="19"/>
        <v>20230320</v>
      </c>
      <c r="C353" s="16" t="s">
        <v>29</v>
      </c>
      <c r="D353" s="16" t="str">
        <f>"2381211023"</f>
        <v>2381211023</v>
      </c>
      <c r="E353" s="17">
        <v>76.3</v>
      </c>
      <c r="F353" s="18">
        <v>82.38</v>
      </c>
      <c r="G353" s="19"/>
      <c r="H353" s="18">
        <v>79.948</v>
      </c>
    </row>
    <row r="354" spans="1:8" ht="21" customHeight="1">
      <c r="A354" s="15">
        <v>352</v>
      </c>
      <c r="B354" s="16" t="str">
        <f>"20230321"</f>
        <v>20230321</v>
      </c>
      <c r="C354" s="16" t="s">
        <v>30</v>
      </c>
      <c r="D354" s="16" t="str">
        <f>"2381211119"</f>
        <v>2381211119</v>
      </c>
      <c r="E354" s="17">
        <v>61.4</v>
      </c>
      <c r="F354" s="18">
        <v>79.72</v>
      </c>
      <c r="G354" s="19"/>
      <c r="H354" s="18">
        <v>72.392</v>
      </c>
    </row>
    <row r="355" spans="1:8" ht="21" customHeight="1">
      <c r="A355" s="15">
        <v>353</v>
      </c>
      <c r="B355" s="16" t="str">
        <f aca="true" t="shared" si="20" ref="B355:B369">"20230322"</f>
        <v>20230322</v>
      </c>
      <c r="C355" s="16" t="s">
        <v>31</v>
      </c>
      <c r="D355" s="16" t="str">
        <f>"2381211121"</f>
        <v>2381211121</v>
      </c>
      <c r="E355" s="17">
        <v>92.6</v>
      </c>
      <c r="F355" s="18">
        <v>80.74</v>
      </c>
      <c r="G355" s="19"/>
      <c r="H355" s="18">
        <v>85.484</v>
      </c>
    </row>
    <row r="356" spans="1:8" ht="21" customHeight="1">
      <c r="A356" s="15">
        <v>354</v>
      </c>
      <c r="B356" s="16" t="str">
        <f t="shared" si="20"/>
        <v>20230322</v>
      </c>
      <c r="C356" s="16" t="s">
        <v>31</v>
      </c>
      <c r="D356" s="16" t="str">
        <f>"2381211220"</f>
        <v>2381211220</v>
      </c>
      <c r="E356" s="17">
        <v>85.5</v>
      </c>
      <c r="F356" s="18">
        <v>79.62</v>
      </c>
      <c r="G356" s="19"/>
      <c r="H356" s="18">
        <v>81.97200000000001</v>
      </c>
    </row>
    <row r="357" spans="1:8" ht="21" customHeight="1">
      <c r="A357" s="15">
        <v>355</v>
      </c>
      <c r="B357" s="16" t="str">
        <f t="shared" si="20"/>
        <v>20230322</v>
      </c>
      <c r="C357" s="16" t="s">
        <v>31</v>
      </c>
      <c r="D357" s="16" t="str">
        <f>"2381211228"</f>
        <v>2381211228</v>
      </c>
      <c r="E357" s="17">
        <v>82.8</v>
      </c>
      <c r="F357" s="18" t="s">
        <v>11</v>
      </c>
      <c r="G357" s="19"/>
      <c r="H357" s="18">
        <v>33.12</v>
      </c>
    </row>
    <row r="358" spans="1:8" ht="21" customHeight="1">
      <c r="A358" s="15">
        <v>356</v>
      </c>
      <c r="B358" s="16" t="str">
        <f t="shared" si="20"/>
        <v>20230322</v>
      </c>
      <c r="C358" s="16" t="s">
        <v>31</v>
      </c>
      <c r="D358" s="16" t="str">
        <f>"2381211204"</f>
        <v>2381211204</v>
      </c>
      <c r="E358" s="17">
        <v>82.1</v>
      </c>
      <c r="F358" s="18">
        <v>83.24</v>
      </c>
      <c r="G358" s="19"/>
      <c r="H358" s="18">
        <v>82.78399999999999</v>
      </c>
    </row>
    <row r="359" spans="1:8" ht="21" customHeight="1">
      <c r="A359" s="15">
        <v>357</v>
      </c>
      <c r="B359" s="16" t="str">
        <f t="shared" si="20"/>
        <v>20230322</v>
      </c>
      <c r="C359" s="16" t="s">
        <v>31</v>
      </c>
      <c r="D359" s="16" t="str">
        <f>"2381211301"</f>
        <v>2381211301</v>
      </c>
      <c r="E359" s="17">
        <v>79.5</v>
      </c>
      <c r="F359" s="18" t="s">
        <v>11</v>
      </c>
      <c r="G359" s="19"/>
      <c r="H359" s="18">
        <v>31.8</v>
      </c>
    </row>
    <row r="360" spans="1:8" ht="21" customHeight="1">
      <c r="A360" s="15">
        <v>358</v>
      </c>
      <c r="B360" s="16" t="str">
        <f t="shared" si="20"/>
        <v>20230322</v>
      </c>
      <c r="C360" s="16" t="s">
        <v>31</v>
      </c>
      <c r="D360" s="16" t="str">
        <f>"2381211227"</f>
        <v>2381211227</v>
      </c>
      <c r="E360" s="17">
        <v>79.4</v>
      </c>
      <c r="F360" s="18" t="s">
        <v>11</v>
      </c>
      <c r="G360" s="19"/>
      <c r="H360" s="18">
        <v>31.760000000000005</v>
      </c>
    </row>
    <row r="361" spans="1:8" ht="21" customHeight="1">
      <c r="A361" s="15">
        <v>359</v>
      </c>
      <c r="B361" s="16" t="str">
        <f t="shared" si="20"/>
        <v>20230322</v>
      </c>
      <c r="C361" s="16" t="s">
        <v>31</v>
      </c>
      <c r="D361" s="16" t="str">
        <f>"2381211218"</f>
        <v>2381211218</v>
      </c>
      <c r="E361" s="17">
        <v>79.1</v>
      </c>
      <c r="F361" s="18">
        <v>83.32</v>
      </c>
      <c r="G361" s="19"/>
      <c r="H361" s="18">
        <v>81.632</v>
      </c>
    </row>
    <row r="362" spans="1:8" ht="21" customHeight="1">
      <c r="A362" s="15">
        <v>360</v>
      </c>
      <c r="B362" s="16" t="str">
        <f t="shared" si="20"/>
        <v>20230322</v>
      </c>
      <c r="C362" s="16" t="s">
        <v>31</v>
      </c>
      <c r="D362" s="16" t="str">
        <f>"2381211225"</f>
        <v>2381211225</v>
      </c>
      <c r="E362" s="17">
        <v>78.9</v>
      </c>
      <c r="F362" s="18">
        <v>80.3</v>
      </c>
      <c r="G362" s="19"/>
      <c r="H362" s="18">
        <v>79.74000000000001</v>
      </c>
    </row>
    <row r="363" spans="1:8" ht="21" customHeight="1">
      <c r="A363" s="15">
        <v>361</v>
      </c>
      <c r="B363" s="16" t="str">
        <f t="shared" si="20"/>
        <v>20230322</v>
      </c>
      <c r="C363" s="16" t="s">
        <v>31</v>
      </c>
      <c r="D363" s="16" t="str">
        <f>"2381211207"</f>
        <v>2381211207</v>
      </c>
      <c r="E363" s="17">
        <v>78.3</v>
      </c>
      <c r="F363" s="18">
        <v>82.44</v>
      </c>
      <c r="G363" s="19"/>
      <c r="H363" s="18">
        <v>80.78399999999999</v>
      </c>
    </row>
    <row r="364" spans="1:8" ht="21" customHeight="1">
      <c r="A364" s="15">
        <v>362</v>
      </c>
      <c r="B364" s="16" t="str">
        <f t="shared" si="20"/>
        <v>20230322</v>
      </c>
      <c r="C364" s="16" t="s">
        <v>31</v>
      </c>
      <c r="D364" s="16" t="str">
        <f>"2381211226"</f>
        <v>2381211226</v>
      </c>
      <c r="E364" s="17">
        <v>77.9</v>
      </c>
      <c r="F364" s="18">
        <v>79.78</v>
      </c>
      <c r="G364" s="19"/>
      <c r="H364" s="18">
        <v>79.028</v>
      </c>
    </row>
    <row r="365" spans="1:8" ht="21" customHeight="1">
      <c r="A365" s="15">
        <v>363</v>
      </c>
      <c r="B365" s="16" t="str">
        <f t="shared" si="20"/>
        <v>20230322</v>
      </c>
      <c r="C365" s="16" t="s">
        <v>31</v>
      </c>
      <c r="D365" s="16" t="str">
        <f>"2381211213"</f>
        <v>2381211213</v>
      </c>
      <c r="E365" s="17">
        <v>75.6</v>
      </c>
      <c r="F365" s="18">
        <v>81.4</v>
      </c>
      <c r="G365" s="19"/>
      <c r="H365" s="18">
        <v>79.08</v>
      </c>
    </row>
    <row r="366" spans="1:8" ht="21" customHeight="1">
      <c r="A366" s="15">
        <v>364</v>
      </c>
      <c r="B366" s="16" t="str">
        <f t="shared" si="20"/>
        <v>20230322</v>
      </c>
      <c r="C366" s="16" t="s">
        <v>31</v>
      </c>
      <c r="D366" s="16" t="str">
        <f>"2381211122"</f>
        <v>2381211122</v>
      </c>
      <c r="E366" s="17">
        <v>72.9</v>
      </c>
      <c r="F366" s="18">
        <v>76.94</v>
      </c>
      <c r="G366" s="19"/>
      <c r="H366" s="18">
        <v>75.324</v>
      </c>
    </row>
    <row r="367" spans="1:8" ht="21" customHeight="1">
      <c r="A367" s="15">
        <v>365</v>
      </c>
      <c r="B367" s="16" t="str">
        <f t="shared" si="20"/>
        <v>20230322</v>
      </c>
      <c r="C367" s="16" t="s">
        <v>31</v>
      </c>
      <c r="D367" s="16" t="str">
        <f>"2381211202"</f>
        <v>2381211202</v>
      </c>
      <c r="E367" s="17">
        <v>71.8</v>
      </c>
      <c r="F367" s="18">
        <v>83.18</v>
      </c>
      <c r="G367" s="19"/>
      <c r="H367" s="18">
        <v>78.628</v>
      </c>
    </row>
    <row r="368" spans="1:8" ht="21" customHeight="1">
      <c r="A368" s="15">
        <v>366</v>
      </c>
      <c r="B368" s="16" t="str">
        <f t="shared" si="20"/>
        <v>20230322</v>
      </c>
      <c r="C368" s="16" t="s">
        <v>31</v>
      </c>
      <c r="D368" s="16" t="str">
        <f>"2381211206"</f>
        <v>2381211206</v>
      </c>
      <c r="E368" s="17">
        <v>71.4</v>
      </c>
      <c r="F368" s="18" t="s">
        <v>11</v>
      </c>
      <c r="G368" s="19"/>
      <c r="H368" s="18">
        <v>28.56</v>
      </c>
    </row>
    <row r="369" spans="1:8" ht="21" customHeight="1">
      <c r="A369" s="15">
        <v>367</v>
      </c>
      <c r="B369" s="16" t="str">
        <f t="shared" si="20"/>
        <v>20230322</v>
      </c>
      <c r="C369" s="16" t="s">
        <v>31</v>
      </c>
      <c r="D369" s="16" t="str">
        <f>"2381211125"</f>
        <v>2381211125</v>
      </c>
      <c r="E369" s="17">
        <v>69.7</v>
      </c>
      <c r="F369" s="18">
        <v>81.24</v>
      </c>
      <c r="G369" s="19"/>
      <c r="H369" s="18">
        <v>76.624</v>
      </c>
    </row>
    <row r="370" spans="1:8" ht="21" customHeight="1">
      <c r="A370" s="15">
        <v>368</v>
      </c>
      <c r="B370" s="16" t="str">
        <f aca="true" t="shared" si="21" ref="B370:B381">"20230323"</f>
        <v>20230323</v>
      </c>
      <c r="C370" s="16" t="s">
        <v>32</v>
      </c>
      <c r="D370" s="16" t="str">
        <f>"2381211314"</f>
        <v>2381211314</v>
      </c>
      <c r="E370" s="17">
        <v>85.5</v>
      </c>
      <c r="F370" s="18">
        <v>76.88</v>
      </c>
      <c r="G370" s="19"/>
      <c r="H370" s="18">
        <v>80.328</v>
      </c>
    </row>
    <row r="371" spans="1:8" ht="21" customHeight="1">
      <c r="A371" s="15">
        <v>369</v>
      </c>
      <c r="B371" s="16" t="str">
        <f t="shared" si="21"/>
        <v>20230323</v>
      </c>
      <c r="C371" s="16" t="s">
        <v>32</v>
      </c>
      <c r="D371" s="16" t="str">
        <f>"2381211328"</f>
        <v>2381211328</v>
      </c>
      <c r="E371" s="17">
        <v>84.6</v>
      </c>
      <c r="F371" s="18">
        <v>78.5</v>
      </c>
      <c r="G371" s="19"/>
      <c r="H371" s="18">
        <v>80.94</v>
      </c>
    </row>
    <row r="372" spans="1:8" ht="21" customHeight="1">
      <c r="A372" s="15">
        <v>370</v>
      </c>
      <c r="B372" s="16" t="str">
        <f t="shared" si="21"/>
        <v>20230323</v>
      </c>
      <c r="C372" s="16" t="s">
        <v>32</v>
      </c>
      <c r="D372" s="16" t="str">
        <f>"2381211321"</f>
        <v>2381211321</v>
      </c>
      <c r="E372" s="17">
        <v>81.8</v>
      </c>
      <c r="F372" s="18">
        <v>82.34</v>
      </c>
      <c r="G372" s="19"/>
      <c r="H372" s="18">
        <v>82.124</v>
      </c>
    </row>
    <row r="373" spans="1:8" ht="21" customHeight="1">
      <c r="A373" s="15">
        <v>371</v>
      </c>
      <c r="B373" s="16" t="str">
        <f t="shared" si="21"/>
        <v>20230323</v>
      </c>
      <c r="C373" s="16" t="s">
        <v>32</v>
      </c>
      <c r="D373" s="16" t="str">
        <f>"2381211326"</f>
        <v>2381211326</v>
      </c>
      <c r="E373" s="17">
        <v>78.6</v>
      </c>
      <c r="F373" s="18">
        <v>78.4</v>
      </c>
      <c r="G373" s="19"/>
      <c r="H373" s="18">
        <v>78.47999999999999</v>
      </c>
    </row>
    <row r="374" spans="1:8" ht="21" customHeight="1">
      <c r="A374" s="15">
        <v>372</v>
      </c>
      <c r="B374" s="16" t="str">
        <f t="shared" si="21"/>
        <v>20230323</v>
      </c>
      <c r="C374" s="16" t="s">
        <v>32</v>
      </c>
      <c r="D374" s="16" t="str">
        <f>"2381211329"</f>
        <v>2381211329</v>
      </c>
      <c r="E374" s="17">
        <v>77.1</v>
      </c>
      <c r="F374" s="18">
        <v>77.1</v>
      </c>
      <c r="G374" s="19"/>
      <c r="H374" s="18">
        <v>77.1</v>
      </c>
    </row>
    <row r="375" spans="1:8" ht="21" customHeight="1">
      <c r="A375" s="15">
        <v>373</v>
      </c>
      <c r="B375" s="16" t="str">
        <f t="shared" si="21"/>
        <v>20230323</v>
      </c>
      <c r="C375" s="16" t="s">
        <v>32</v>
      </c>
      <c r="D375" s="16" t="str">
        <f>"2381211313"</f>
        <v>2381211313</v>
      </c>
      <c r="E375" s="17">
        <v>75.8</v>
      </c>
      <c r="F375" s="18" t="s">
        <v>11</v>
      </c>
      <c r="G375" s="19"/>
      <c r="H375" s="18">
        <v>30.32</v>
      </c>
    </row>
    <row r="376" spans="1:8" ht="21" customHeight="1">
      <c r="A376" s="15">
        <v>374</v>
      </c>
      <c r="B376" s="16" t="str">
        <f t="shared" si="21"/>
        <v>20230323</v>
      </c>
      <c r="C376" s="16" t="s">
        <v>32</v>
      </c>
      <c r="D376" s="16" t="str">
        <f>"2381211310"</f>
        <v>2381211310</v>
      </c>
      <c r="E376" s="17">
        <v>74.4</v>
      </c>
      <c r="F376" s="18">
        <v>79.26</v>
      </c>
      <c r="G376" s="19"/>
      <c r="H376" s="18">
        <v>77.316</v>
      </c>
    </row>
    <row r="377" spans="1:8" ht="21" customHeight="1">
      <c r="A377" s="15">
        <v>375</v>
      </c>
      <c r="B377" s="16" t="str">
        <f t="shared" si="21"/>
        <v>20230323</v>
      </c>
      <c r="C377" s="16" t="s">
        <v>32</v>
      </c>
      <c r="D377" s="16" t="str">
        <f>"2381211317"</f>
        <v>2381211317</v>
      </c>
      <c r="E377" s="17">
        <v>73.8</v>
      </c>
      <c r="F377" s="18">
        <v>78.66</v>
      </c>
      <c r="G377" s="19"/>
      <c r="H377" s="18">
        <v>76.716</v>
      </c>
    </row>
    <row r="378" spans="1:8" ht="21" customHeight="1">
      <c r="A378" s="15">
        <v>376</v>
      </c>
      <c r="B378" s="16" t="str">
        <f t="shared" si="21"/>
        <v>20230323</v>
      </c>
      <c r="C378" s="16" t="s">
        <v>32</v>
      </c>
      <c r="D378" s="16" t="str">
        <f>"2381211401"</f>
        <v>2381211401</v>
      </c>
      <c r="E378" s="17">
        <v>73.5</v>
      </c>
      <c r="F378" s="18">
        <v>83.26</v>
      </c>
      <c r="G378" s="19"/>
      <c r="H378" s="18">
        <v>79.35600000000001</v>
      </c>
    </row>
    <row r="379" spans="1:8" ht="21" customHeight="1">
      <c r="A379" s="15">
        <v>377</v>
      </c>
      <c r="B379" s="16" t="str">
        <f t="shared" si="21"/>
        <v>20230323</v>
      </c>
      <c r="C379" s="16" t="s">
        <v>32</v>
      </c>
      <c r="D379" s="16" t="str">
        <f>"2381211312"</f>
        <v>2381211312</v>
      </c>
      <c r="E379" s="17">
        <v>70.4</v>
      </c>
      <c r="F379" s="18">
        <v>81.56</v>
      </c>
      <c r="G379" s="19"/>
      <c r="H379" s="18">
        <v>77.096</v>
      </c>
    </row>
    <row r="380" spans="1:8" ht="21" customHeight="1">
      <c r="A380" s="15">
        <v>378</v>
      </c>
      <c r="B380" s="16" t="str">
        <f t="shared" si="21"/>
        <v>20230323</v>
      </c>
      <c r="C380" s="16" t="s">
        <v>32</v>
      </c>
      <c r="D380" s="16" t="str">
        <f>"2381211325"</f>
        <v>2381211325</v>
      </c>
      <c r="E380" s="17">
        <v>69.6</v>
      </c>
      <c r="F380" s="18">
        <v>76.06</v>
      </c>
      <c r="G380" s="19"/>
      <c r="H380" s="18">
        <v>73.476</v>
      </c>
    </row>
    <row r="381" spans="1:8" ht="21" customHeight="1">
      <c r="A381" s="15">
        <v>379</v>
      </c>
      <c r="B381" s="16" t="str">
        <f t="shared" si="21"/>
        <v>20230323</v>
      </c>
      <c r="C381" s="16" t="s">
        <v>32</v>
      </c>
      <c r="D381" s="16" t="str">
        <f>"2381211324"</f>
        <v>2381211324</v>
      </c>
      <c r="E381" s="17">
        <v>68</v>
      </c>
      <c r="F381" s="18">
        <v>80.12</v>
      </c>
      <c r="G381" s="19"/>
      <c r="H381" s="18">
        <v>75.272</v>
      </c>
    </row>
    <row r="382" spans="1:8" ht="21" customHeight="1">
      <c r="A382" s="15">
        <v>380</v>
      </c>
      <c r="B382" s="16" t="str">
        <f aca="true" t="shared" si="22" ref="B382:B387">"20230324"</f>
        <v>20230324</v>
      </c>
      <c r="C382" s="16" t="s">
        <v>33</v>
      </c>
      <c r="D382" s="16" t="str">
        <f>"2381211607"</f>
        <v>2381211607</v>
      </c>
      <c r="E382" s="17">
        <v>82.7</v>
      </c>
      <c r="F382" s="18">
        <v>81.78</v>
      </c>
      <c r="G382" s="19"/>
      <c r="H382" s="18">
        <v>82.148</v>
      </c>
    </row>
    <row r="383" spans="1:8" ht="21" customHeight="1">
      <c r="A383" s="15">
        <v>381</v>
      </c>
      <c r="B383" s="16" t="str">
        <f t="shared" si="22"/>
        <v>20230324</v>
      </c>
      <c r="C383" s="16" t="s">
        <v>33</v>
      </c>
      <c r="D383" s="16" t="str">
        <f>"2381211411"</f>
        <v>2381211411</v>
      </c>
      <c r="E383" s="17">
        <v>81.4</v>
      </c>
      <c r="F383" s="18">
        <v>78.82</v>
      </c>
      <c r="G383" s="19"/>
      <c r="H383" s="18">
        <v>79.852</v>
      </c>
    </row>
    <row r="384" spans="1:8" ht="21" customHeight="1">
      <c r="A384" s="15">
        <v>382</v>
      </c>
      <c r="B384" s="16" t="str">
        <f t="shared" si="22"/>
        <v>20230324</v>
      </c>
      <c r="C384" s="16" t="s">
        <v>33</v>
      </c>
      <c r="D384" s="16" t="str">
        <f>"2381211421"</f>
        <v>2381211421</v>
      </c>
      <c r="E384" s="17">
        <v>81.4</v>
      </c>
      <c r="F384" s="18">
        <v>81.32</v>
      </c>
      <c r="G384" s="19"/>
      <c r="H384" s="18">
        <v>81.352</v>
      </c>
    </row>
    <row r="385" spans="1:8" ht="21" customHeight="1">
      <c r="A385" s="15">
        <v>383</v>
      </c>
      <c r="B385" s="16" t="str">
        <f t="shared" si="22"/>
        <v>20230324</v>
      </c>
      <c r="C385" s="16" t="s">
        <v>33</v>
      </c>
      <c r="D385" s="16" t="str">
        <f>"2381211528"</f>
        <v>2381211528</v>
      </c>
      <c r="E385" s="17">
        <v>81.2</v>
      </c>
      <c r="F385" s="18">
        <v>79.74</v>
      </c>
      <c r="G385" s="19"/>
      <c r="H385" s="18">
        <v>80.324</v>
      </c>
    </row>
    <row r="386" spans="1:8" ht="21" customHeight="1">
      <c r="A386" s="15">
        <v>384</v>
      </c>
      <c r="B386" s="16" t="str">
        <f t="shared" si="22"/>
        <v>20230324</v>
      </c>
      <c r="C386" s="16" t="s">
        <v>33</v>
      </c>
      <c r="D386" s="16" t="str">
        <f>"2381211616"</f>
        <v>2381211616</v>
      </c>
      <c r="E386" s="17">
        <v>79.8</v>
      </c>
      <c r="F386" s="18">
        <v>81.5</v>
      </c>
      <c r="G386" s="19"/>
      <c r="H386" s="18">
        <v>80.82</v>
      </c>
    </row>
    <row r="387" spans="1:8" ht="21" customHeight="1">
      <c r="A387" s="15">
        <v>385</v>
      </c>
      <c r="B387" s="16" t="str">
        <f t="shared" si="22"/>
        <v>20230324</v>
      </c>
      <c r="C387" s="16" t="s">
        <v>33</v>
      </c>
      <c r="D387" s="15">
        <v>2381211610</v>
      </c>
      <c r="E387" s="18">
        <v>78.9</v>
      </c>
      <c r="F387" s="18">
        <v>79.92</v>
      </c>
      <c r="G387" s="19"/>
      <c r="H387" s="18">
        <v>79.512</v>
      </c>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2023-08-04T01:08:25Z</dcterms:created>
  <dcterms:modified xsi:type="dcterms:W3CDTF">2023-09-02T09:10:03Z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22C5D3E757D04B2592C7F8F125411B40</vt:lpwstr>
  </property>
  <property fmtid="{D5CDD505-2E9C-101B-9397-08002B2CF9AE}" pid="4" name="KSOProductBuildV">
    <vt:lpwstr>2052-11.1.0.14309</vt:lpwstr>
  </property>
  <property fmtid="{D5CDD505-2E9C-101B-9397-08002B2CF9AE}" pid="5" name="KSOReadingLayo">
    <vt:bool>true</vt:bool>
  </property>
</Properties>
</file>