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<sst xmlns="http://schemas.openxmlformats.org/spreadsheetml/2006/main" count="69" uniqueCount="47">
  <si>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2023年春季如东县教育体育系统公开招聘教师拟聘用人员名单（二）</t>
  </si>
  <si>
    <t>序号</t>
  </si>
  <si>
    <r>
      <rPr>
        <sz val="10"/>
        <color indexed="8"/>
        <rFont val="宋体"/>
        <family val="0"/>
      </rPr>
      <t>准考证号</t>
    </r>
  </si>
  <si>
    <r>
      <rPr>
        <sz val="10"/>
        <color indexed="8"/>
        <rFont val="宋体"/>
        <family val="0"/>
      </rPr>
      <t>岗位代码</t>
    </r>
  </si>
  <si>
    <r>
      <rPr>
        <sz val="10"/>
        <color indexed="8"/>
        <rFont val="宋体"/>
        <family val="0"/>
      </rPr>
      <t>学段学科</t>
    </r>
  </si>
  <si>
    <r>
      <rPr>
        <sz val="10"/>
        <color indexed="8"/>
        <rFont val="宋体"/>
        <family val="0"/>
      </rPr>
      <t>姓名</t>
    </r>
  </si>
  <si>
    <t>学历</t>
  </si>
  <si>
    <r>
      <rPr>
        <sz val="10"/>
        <color indexed="8"/>
        <rFont val="宋体"/>
        <family val="0"/>
      </rPr>
      <t>毕业院校</t>
    </r>
  </si>
  <si>
    <t>专业</t>
  </si>
  <si>
    <r>
      <rPr>
        <sz val="10"/>
        <color indexed="8"/>
        <rFont val="宋体"/>
        <family val="0"/>
      </rPr>
      <t>现工作单位</t>
    </r>
  </si>
  <si>
    <r>
      <rPr>
        <sz val="10"/>
        <rFont val="宋体"/>
        <family val="0"/>
      </rPr>
      <t>笔试成绩</t>
    </r>
  </si>
  <si>
    <r>
      <rPr>
        <sz val="10"/>
        <rFont val="宋体"/>
        <family val="0"/>
      </rPr>
      <t>单位初步面试成绩</t>
    </r>
  </si>
  <si>
    <r>
      <rPr>
        <sz val="10"/>
        <rFont val="宋体"/>
        <family val="0"/>
      </rPr>
      <t>技能成绩</t>
    </r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</si>
  <si>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</si>
  <si>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总成绩</t>
    </r>
  </si>
  <si>
    <r>
      <rPr>
        <sz val="10"/>
        <rFont val="宋体"/>
        <family val="0"/>
      </rPr>
      <t>岗位排名</t>
    </r>
  </si>
  <si>
    <t>其他条件匹配情况</t>
  </si>
  <si>
    <t>备注</t>
  </si>
  <si>
    <t>选岗单位</t>
  </si>
  <si>
    <r>
      <rPr>
        <sz val="10"/>
        <color indexed="8"/>
        <rFont val="宋体"/>
        <family val="0"/>
      </rPr>
      <t>高中语文</t>
    </r>
  </si>
  <si>
    <t>待业</t>
  </si>
  <si>
    <t>匹配</t>
  </si>
  <si>
    <t>第3名放弃</t>
  </si>
  <si>
    <t>掘港高中</t>
  </si>
  <si>
    <r>
      <rPr>
        <sz val="10"/>
        <color indexed="8"/>
        <rFont val="宋体"/>
        <family val="0"/>
      </rPr>
      <t>小学语文</t>
    </r>
  </si>
  <si>
    <t>第1名、第6名、第9名放弃，第3名体检不合格</t>
  </si>
  <si>
    <t>开发区实验小学2人，袁庄小学、解放路小学、双南小学、靖海小学各1人</t>
  </si>
  <si>
    <t>第1名、第4名，第6名、第7名、第8名放弃</t>
  </si>
  <si>
    <r>
      <rPr>
        <sz val="10"/>
        <color indexed="8"/>
        <rFont val="宋体"/>
        <family val="0"/>
      </rPr>
      <t>小学英语</t>
    </r>
  </si>
  <si>
    <t>第1名放弃</t>
  </si>
  <si>
    <t>新林小学</t>
  </si>
  <si>
    <r>
      <rPr>
        <sz val="10"/>
        <color indexed="8"/>
        <rFont val="宋体"/>
        <family val="0"/>
      </rPr>
      <t>初中生物</t>
    </r>
  </si>
  <si>
    <t>新区初中</t>
  </si>
  <si>
    <r>
      <rPr>
        <sz val="10"/>
        <color indexed="8"/>
        <rFont val="宋体"/>
        <family val="0"/>
      </rPr>
      <t>小学科学</t>
    </r>
  </si>
  <si>
    <t>第4名放弃</t>
  </si>
  <si>
    <t>福亮小学</t>
  </si>
  <si>
    <r>
      <rPr>
        <sz val="10"/>
        <color indexed="8"/>
        <rFont val="宋体"/>
        <family val="0"/>
      </rPr>
      <t>初中心理健康</t>
    </r>
  </si>
  <si>
    <t>洋口初中</t>
  </si>
  <si>
    <r>
      <rPr>
        <sz val="10"/>
        <color indexed="8"/>
        <rFont val="宋体"/>
        <family val="0"/>
      </rPr>
      <t>小学心理健康</t>
    </r>
  </si>
  <si>
    <t>第2名体检不合格</t>
  </si>
  <si>
    <t>景安小学</t>
  </si>
  <si>
    <r>
      <rPr>
        <sz val="10"/>
        <color indexed="8"/>
        <rFont val="宋体"/>
        <family val="0"/>
      </rPr>
      <t>初中体育</t>
    </r>
  </si>
  <si>
    <t>第2名政审不合格</t>
  </si>
  <si>
    <t>洋口港实验初中</t>
  </si>
  <si>
    <r>
      <rPr>
        <sz val="10"/>
        <color indexed="8"/>
        <rFont val="宋体"/>
        <family val="0"/>
      </rPr>
      <t>学前教育</t>
    </r>
  </si>
  <si>
    <t>第6名放弃</t>
  </si>
  <si>
    <t>沿南幼儿园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</si>
</sst>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等线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 shrinkToFit="1"/>
    </xf>
    <xf numFmtId="176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I16" sqref="I16"/>
    </sheetView>
  </sheetViews>
  <sheetFormatPr defaultColWidth="9.00390625" defaultRowHeight="15"/>
  <cols>
    <col min="1" max="1" width="3.8515625" style="0" customWidth="1"/>
    <col min="3" max="3" width="3.28125" style="0" customWidth="1"/>
    <col min="4" max="4" width="10.57421875" style="0" customWidth="1"/>
    <col min="5" max="5" width="6.8515625" style="0" customWidth="1"/>
    <col min="6" max="6" width="5.57421875" style="0" customWidth="1"/>
    <col min="7" max="7" width="14.140625" style="0" customWidth="1"/>
    <col min="8" max="9" width="15.28125" style="0" customWidth="1"/>
    <col min="10" max="10" width="5.421875" style="0" customWidth="1"/>
    <col min="11" max="11" width="6.140625" style="0" customWidth="1"/>
    <col min="12" max="13" width="5.8515625" style="0" customWidth="1"/>
    <col min="14" max="14" width="6.421875" style="0" customWidth="1"/>
    <col min="15" max="15" width="4.00390625" style="0" customWidth="1"/>
    <col min="16" max="16" width="5.421875" style="0" customWidth="1"/>
    <col min="17" max="17" width="17.8515625" style="1" customWidth="1"/>
    <col min="18" max="18" width="20.57421875" style="1" customWidth="1"/>
  </cols>
  <sheetData>
    <row r="1" spans="1:18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7" t="s">
        <v>15</v>
      </c>
      <c r="P2" s="8" t="s">
        <v>16</v>
      </c>
      <c r="Q2" s="8" t="s">
        <v>17</v>
      </c>
      <c r="R2" s="3" t="s">
        <v>18</v>
      </c>
    </row>
    <row r="3" spans="1:18" ht="27.75" customHeight="1">
      <c r="A3" s="3">
        <v>1</v>
      </c>
      <c r="B3" s="4" t="str">
        <f>"230801617"</f>
        <v>230801617</v>
      </c>
      <c r="C3" s="4" t="str">
        <f aca="true" t="shared" si="0" ref="C3">"08"</f>
        <v>08</v>
      </c>
      <c r="D3" s="4" t="s">
        <v>19</v>
      </c>
      <c r="E3" s="4" t="str">
        <f>"杨宇彤"</f>
        <v>杨宇彤</v>
      </c>
      <c r="F3" s="4" t="str">
        <f>"本科"</f>
        <v>本科</v>
      </c>
      <c r="G3" s="4" t="str">
        <f>"金陵科技学院"</f>
        <v>金陵科技学院</v>
      </c>
      <c r="H3" s="4" t="str">
        <f>"秘书学"</f>
        <v>秘书学</v>
      </c>
      <c r="I3" s="3" t="s">
        <v>20</v>
      </c>
      <c r="J3" s="9">
        <v>71</v>
      </c>
      <c r="K3" s="4"/>
      <c r="L3" s="10"/>
      <c r="M3" s="10">
        <v>79.62</v>
      </c>
      <c r="N3" s="10">
        <f aca="true" t="shared" si="1" ref="N3:N11">ROUND(J3*0.5+M3*0.5,2)</f>
        <v>75.31</v>
      </c>
      <c r="O3" s="4">
        <v>4</v>
      </c>
      <c r="P3" s="3" t="s">
        <v>21</v>
      </c>
      <c r="Q3" s="3" t="s">
        <v>22</v>
      </c>
      <c r="R3" s="4" t="s">
        <v>23</v>
      </c>
    </row>
    <row r="4" spans="1:18" ht="27.75" customHeight="1">
      <c r="A4" s="3">
        <v>2</v>
      </c>
      <c r="B4" s="4" t="str">
        <f>"230901712"</f>
        <v>230901712</v>
      </c>
      <c r="C4" s="4" t="str">
        <f aca="true" t="shared" si="2" ref="C4:C5">"09"</f>
        <v>09</v>
      </c>
      <c r="D4" s="4" t="s">
        <v>24</v>
      </c>
      <c r="E4" s="4" t="str">
        <f>"沈家豪"</f>
        <v>沈家豪</v>
      </c>
      <c r="F4" s="4" t="str">
        <f aca="true" t="shared" si="3" ref="F4:F12">"本科"</f>
        <v>本科</v>
      </c>
      <c r="G4" s="4" t="str">
        <f>"江苏师范大学"</f>
        <v>江苏师范大学</v>
      </c>
      <c r="H4" s="4" t="str">
        <f>"汉语言文学（师范）"</f>
        <v>汉语言文学（师范）</v>
      </c>
      <c r="I4" s="3" t="s">
        <v>20</v>
      </c>
      <c r="J4" s="9">
        <v>77.5</v>
      </c>
      <c r="K4" s="4"/>
      <c r="L4" s="10"/>
      <c r="M4" s="10">
        <v>79.4</v>
      </c>
      <c r="N4" s="10">
        <f t="shared" si="1"/>
        <v>78.45</v>
      </c>
      <c r="O4" s="4">
        <v>7</v>
      </c>
      <c r="P4" s="3" t="s">
        <v>21</v>
      </c>
      <c r="Q4" s="3" t="s">
        <v>25</v>
      </c>
      <c r="R4" s="13" t="s">
        <v>26</v>
      </c>
    </row>
    <row r="5" spans="1:18" ht="27.75" customHeight="1">
      <c r="A5" s="3">
        <v>3</v>
      </c>
      <c r="B5" s="4" t="str">
        <f>"230901719"</f>
        <v>230901719</v>
      </c>
      <c r="C5" s="4" t="str">
        <f t="shared" si="2"/>
        <v>09</v>
      </c>
      <c r="D5" s="4" t="s">
        <v>24</v>
      </c>
      <c r="E5" s="4" t="str">
        <f>"徐志远"</f>
        <v>徐志远</v>
      </c>
      <c r="F5" s="4" t="str">
        <f t="shared" si="3"/>
        <v>本科</v>
      </c>
      <c r="G5" s="4" t="str">
        <f>"江苏海洋大学"</f>
        <v>江苏海洋大学</v>
      </c>
      <c r="H5" s="4" t="str">
        <f>"汉语言文学"</f>
        <v>汉语言文学</v>
      </c>
      <c r="I5" s="3" t="s">
        <v>20</v>
      </c>
      <c r="J5" s="9">
        <v>69.5</v>
      </c>
      <c r="K5" s="4"/>
      <c r="L5" s="10"/>
      <c r="M5" s="10">
        <v>83.1</v>
      </c>
      <c r="N5" s="10">
        <f t="shared" si="1"/>
        <v>76.3</v>
      </c>
      <c r="O5" s="4">
        <v>8</v>
      </c>
      <c r="P5" s="3" t="s">
        <v>21</v>
      </c>
      <c r="Q5" s="3"/>
      <c r="R5" s="14"/>
    </row>
    <row r="6" spans="1:18" ht="27.75" customHeight="1">
      <c r="A6" s="3">
        <v>4</v>
      </c>
      <c r="B6" s="4" t="str">
        <f>"231001729"</f>
        <v>231001729</v>
      </c>
      <c r="C6" s="4" t="str">
        <f aca="true" t="shared" si="4" ref="C6">"10"</f>
        <v>10</v>
      </c>
      <c r="D6" s="4" t="s">
        <v>24</v>
      </c>
      <c r="E6" s="4" t="str">
        <f>"路慧敏"</f>
        <v>路慧敏</v>
      </c>
      <c r="F6" s="4" t="str">
        <f t="shared" si="3"/>
        <v>本科</v>
      </c>
      <c r="G6" s="4" t="str">
        <f>"泰州学院"</f>
        <v>泰州学院</v>
      </c>
      <c r="H6" s="4" t="str">
        <f>"小学教育"</f>
        <v>小学教育</v>
      </c>
      <c r="I6" s="3" t="s">
        <v>20</v>
      </c>
      <c r="J6" s="9">
        <v>82.5</v>
      </c>
      <c r="K6" s="4"/>
      <c r="L6" s="10"/>
      <c r="M6" s="10">
        <v>82.8</v>
      </c>
      <c r="N6" s="10">
        <f t="shared" si="1"/>
        <v>82.65</v>
      </c>
      <c r="O6" s="4">
        <v>9</v>
      </c>
      <c r="P6" s="3" t="s">
        <v>21</v>
      </c>
      <c r="Q6" s="3" t="s">
        <v>27</v>
      </c>
      <c r="R6" s="15"/>
    </row>
    <row r="7" spans="1:18" ht="27.75" customHeight="1">
      <c r="A7" s="3">
        <v>5</v>
      </c>
      <c r="B7" s="4" t="str">
        <f>"231500521"</f>
        <v>231500521</v>
      </c>
      <c r="C7" s="4" t="str">
        <f aca="true" t="shared" si="5" ref="C7">"15"</f>
        <v>15</v>
      </c>
      <c r="D7" s="4" t="s">
        <v>28</v>
      </c>
      <c r="E7" s="4" t="str">
        <f>"於慧"</f>
        <v>於慧</v>
      </c>
      <c r="F7" s="4" t="str">
        <f t="shared" si="3"/>
        <v>本科</v>
      </c>
      <c r="G7" s="4" t="str">
        <f>"淮阴师范学院"</f>
        <v>淮阴师范学院</v>
      </c>
      <c r="H7" s="4" t="str">
        <f>"英语"</f>
        <v>英语</v>
      </c>
      <c r="I7" s="4" t="str">
        <f>"南通沃阳贸易有限公司"</f>
        <v>南通沃阳贸易有限公司</v>
      </c>
      <c r="J7" s="9">
        <v>91</v>
      </c>
      <c r="K7" s="4"/>
      <c r="L7" s="10"/>
      <c r="M7" s="10">
        <v>81.8</v>
      </c>
      <c r="N7" s="10">
        <f t="shared" si="1"/>
        <v>86.4</v>
      </c>
      <c r="O7" s="4">
        <v>3</v>
      </c>
      <c r="P7" s="3" t="s">
        <v>21</v>
      </c>
      <c r="Q7" s="3" t="s">
        <v>29</v>
      </c>
      <c r="R7" s="4" t="s">
        <v>30</v>
      </c>
    </row>
    <row r="8" spans="1:18" ht="27.75" customHeight="1">
      <c r="A8" s="3">
        <v>6</v>
      </c>
      <c r="B8" s="4" t="str">
        <f>"231904818"</f>
        <v>231904818</v>
      </c>
      <c r="C8" s="4" t="str">
        <f>"19"</f>
        <v>19</v>
      </c>
      <c r="D8" s="4" t="s">
        <v>31</v>
      </c>
      <c r="E8" s="4" t="str">
        <f>"黄静雯"</f>
        <v>黄静雯</v>
      </c>
      <c r="F8" s="4" t="str">
        <f t="shared" si="3"/>
        <v>本科</v>
      </c>
      <c r="G8" s="4" t="str">
        <f>"盐城师范学院"</f>
        <v>盐城师范学院</v>
      </c>
      <c r="H8" s="4" t="str">
        <f>"生物科学"</f>
        <v>生物科学</v>
      </c>
      <c r="I8" s="3" t="s">
        <v>20</v>
      </c>
      <c r="J8" s="9">
        <v>72.5</v>
      </c>
      <c r="K8" s="4"/>
      <c r="L8" s="10"/>
      <c r="M8" s="10">
        <v>79.76</v>
      </c>
      <c r="N8" s="10">
        <f t="shared" si="1"/>
        <v>76.13</v>
      </c>
      <c r="O8" s="4">
        <v>2</v>
      </c>
      <c r="P8" s="3" t="s">
        <v>21</v>
      </c>
      <c r="Q8" s="3" t="s">
        <v>29</v>
      </c>
      <c r="R8" s="4" t="s">
        <v>32</v>
      </c>
    </row>
    <row r="9" spans="1:18" ht="27.75" customHeight="1">
      <c r="A9" s="3">
        <v>7</v>
      </c>
      <c r="B9" s="4" t="str">
        <f>"232201409"</f>
        <v>232201409</v>
      </c>
      <c r="C9" s="4" t="str">
        <f aca="true" t="shared" si="6" ref="C9">"22"</f>
        <v>22</v>
      </c>
      <c r="D9" s="4" t="s">
        <v>33</v>
      </c>
      <c r="E9" s="4" t="str">
        <f>"陶可洋"</f>
        <v>陶可洋</v>
      </c>
      <c r="F9" s="4" t="str">
        <f t="shared" si="3"/>
        <v>本科</v>
      </c>
      <c r="G9" s="4" t="str">
        <f>"江苏第二师范学院"</f>
        <v>江苏第二师范学院</v>
      </c>
      <c r="H9" s="4" t="str">
        <f>"小学教育（科学）（师范）"</f>
        <v>小学教育（科学）（师范）</v>
      </c>
      <c r="I9" s="3" t="s">
        <v>20</v>
      </c>
      <c r="J9" s="9">
        <v>82</v>
      </c>
      <c r="K9" s="4"/>
      <c r="L9" s="10"/>
      <c r="M9" s="10">
        <v>81.72</v>
      </c>
      <c r="N9" s="10">
        <f t="shared" si="1"/>
        <v>81.86</v>
      </c>
      <c r="O9" s="4">
        <v>5</v>
      </c>
      <c r="P9" s="3" t="s">
        <v>21</v>
      </c>
      <c r="Q9" s="3" t="s">
        <v>34</v>
      </c>
      <c r="R9" s="4" t="s">
        <v>35</v>
      </c>
    </row>
    <row r="10" spans="1:18" ht="27.75" customHeight="1">
      <c r="A10" s="3">
        <v>8</v>
      </c>
      <c r="B10" s="4" t="str">
        <f>"232404901"</f>
        <v>232404901</v>
      </c>
      <c r="C10" s="4" t="str">
        <f aca="true" t="shared" si="7" ref="C10">"24"</f>
        <v>24</v>
      </c>
      <c r="D10" s="4" t="s">
        <v>36</v>
      </c>
      <c r="E10" s="4" t="str">
        <f>"曹晶晶"</f>
        <v>曹晶晶</v>
      </c>
      <c r="F10" s="4" t="str">
        <f t="shared" si="3"/>
        <v>本科</v>
      </c>
      <c r="G10" s="4" t="str">
        <f>"盐城师范学院"</f>
        <v>盐城师范学院</v>
      </c>
      <c r="H10" s="4" t="str">
        <f>"应用心理学"</f>
        <v>应用心理学</v>
      </c>
      <c r="I10" s="3" t="s">
        <v>20</v>
      </c>
      <c r="J10" s="9">
        <v>82</v>
      </c>
      <c r="K10" s="4"/>
      <c r="L10" s="10"/>
      <c r="M10" s="10">
        <v>78.1</v>
      </c>
      <c r="N10" s="10">
        <f t="shared" si="1"/>
        <v>80.05</v>
      </c>
      <c r="O10" s="4">
        <v>5</v>
      </c>
      <c r="P10" s="3" t="s">
        <v>21</v>
      </c>
      <c r="Q10" s="3" t="s">
        <v>34</v>
      </c>
      <c r="R10" s="4" t="s">
        <v>37</v>
      </c>
    </row>
    <row r="11" spans="1:18" ht="27.75" customHeight="1">
      <c r="A11" s="3">
        <v>9</v>
      </c>
      <c r="B11" s="4" t="str">
        <f>"232501301"</f>
        <v>232501301</v>
      </c>
      <c r="C11" s="4" t="str">
        <f aca="true" t="shared" si="8" ref="C11">"25"</f>
        <v>25</v>
      </c>
      <c r="D11" s="4" t="s">
        <v>38</v>
      </c>
      <c r="E11" s="4" t="str">
        <f>"孙培哲"</f>
        <v>孙培哲</v>
      </c>
      <c r="F11" s="4" t="str">
        <f t="shared" si="3"/>
        <v>本科</v>
      </c>
      <c r="G11" s="4" t="str">
        <f>"淮阴师范学院"</f>
        <v>淮阴师范学院</v>
      </c>
      <c r="H11" s="4" t="str">
        <f>"应用心理学"</f>
        <v>应用心理学</v>
      </c>
      <c r="I11" s="3" t="s">
        <v>20</v>
      </c>
      <c r="J11" s="9">
        <v>83</v>
      </c>
      <c r="K11" s="11"/>
      <c r="L11" s="9"/>
      <c r="M11" s="9">
        <v>73.5</v>
      </c>
      <c r="N11" s="10">
        <f t="shared" si="1"/>
        <v>78.25</v>
      </c>
      <c r="O11" s="12">
        <v>5</v>
      </c>
      <c r="P11" s="3" t="s">
        <v>21</v>
      </c>
      <c r="Q11" s="16" t="s">
        <v>39</v>
      </c>
      <c r="R11" s="4" t="s">
        <v>40</v>
      </c>
    </row>
    <row r="12" spans="1:18" ht="27.75" customHeight="1">
      <c r="A12" s="3">
        <v>10</v>
      </c>
      <c r="B12" s="4" t="str">
        <f>"232804801"</f>
        <v>232804801</v>
      </c>
      <c r="C12" s="4" t="str">
        <f aca="true" t="shared" si="9" ref="C12">"28"</f>
        <v>28</v>
      </c>
      <c r="D12" s="4" t="s">
        <v>41</v>
      </c>
      <c r="E12" s="4" t="str">
        <f>"殷雄"</f>
        <v>殷雄</v>
      </c>
      <c r="F12" s="4" t="str">
        <f t="shared" si="3"/>
        <v>本科</v>
      </c>
      <c r="G12" s="4" t="str">
        <f>"南通大学"</f>
        <v>南通大学</v>
      </c>
      <c r="H12" s="4" t="str">
        <f>"体育教育"</f>
        <v>体育教育</v>
      </c>
      <c r="I12" s="3" t="s">
        <v>20</v>
      </c>
      <c r="J12" s="9">
        <v>70</v>
      </c>
      <c r="K12" s="4"/>
      <c r="L12" s="10">
        <v>84.83</v>
      </c>
      <c r="M12" s="10">
        <v>81.64</v>
      </c>
      <c r="N12" s="10">
        <f aca="true" t="shared" si="10" ref="N12:N13">ROUND(J12*0.3+L12*0.2+M12*0.5,2)</f>
        <v>78.79</v>
      </c>
      <c r="O12" s="4">
        <v>3</v>
      </c>
      <c r="P12" s="3" t="s">
        <v>21</v>
      </c>
      <c r="Q12" s="3" t="s">
        <v>42</v>
      </c>
      <c r="R12" s="4" t="s">
        <v>43</v>
      </c>
    </row>
    <row r="13" spans="1:18" ht="27.75" customHeight="1">
      <c r="A13" s="3">
        <v>11</v>
      </c>
      <c r="B13" s="4" t="str">
        <f>"234009826"</f>
        <v>234009826</v>
      </c>
      <c r="C13" s="4" t="str">
        <f aca="true" t="shared" si="11" ref="C13">"40"</f>
        <v>40</v>
      </c>
      <c r="D13" s="4" t="s">
        <v>44</v>
      </c>
      <c r="E13" s="4" t="str">
        <f>"陈永芬"</f>
        <v>陈永芬</v>
      </c>
      <c r="F13" s="4" t="str">
        <f>"专科"</f>
        <v>专科</v>
      </c>
      <c r="G13" s="4" t="str">
        <f>"泰州学院"</f>
        <v>泰州学院</v>
      </c>
      <c r="H13" s="4" t="str">
        <f aca="true" t="shared" si="12" ref="H13">"学前教育"</f>
        <v>学前教育</v>
      </c>
      <c r="I13" s="4" t="str">
        <f>"阜宁县新城幼儿园"</f>
        <v>阜宁县新城幼儿园</v>
      </c>
      <c r="J13" s="9">
        <v>82.5</v>
      </c>
      <c r="K13" s="4"/>
      <c r="L13" s="10">
        <v>79</v>
      </c>
      <c r="M13" s="10">
        <v>83.81</v>
      </c>
      <c r="N13" s="10">
        <f t="shared" si="10"/>
        <v>82.46</v>
      </c>
      <c r="O13" s="4">
        <v>8</v>
      </c>
      <c r="P13" s="3" t="s">
        <v>21</v>
      </c>
      <c r="Q13" s="3" t="s">
        <v>45</v>
      </c>
      <c r="R13" s="4" t="s">
        <v>46</v>
      </c>
    </row>
  </sheetData>
  <sheetProtection/>
  <mergeCells count="3">
    <mergeCell ref="A1:R1"/>
    <mergeCell ref="Q4:Q5"/>
    <mergeCell ref="R4:R6"/>
  </mergeCells>
  <printOptions/>
  <pageMargins left="0.590277777777778" right="0.590277777777778" top="0.354166666666667" bottom="0.354166666666667" header="0.314583333333333" footer="0.314583333333333"/>
  <pageSetup fitToHeight="0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rdrs</cp:lastModifiedBy>
  <cp:lastPrinted>2023-06-30T08:57:00Z</cp:lastPrinted>
  <dcterms:created xsi:type="dcterms:W3CDTF">2023-06-29T08:31:00Z</dcterms:created>
  <dcterms:modified xsi:type="dcterms:W3CDTF">2023-07-21T09:05:23Z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126D37777CB84B999725AF581AB33B53</vt:lpwstr>
  </property>
  <property fmtid="{D5CDD505-2E9C-101B-9397-08002B2CF9AE}" pid="4" name="KSOProductBuildV">
    <vt:lpwstr>2052-11.8.2.11019</vt:lpwstr>
  </property>
</Properties>
</file>