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通过资格初审合格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<sst xmlns="http://schemas.openxmlformats.org/spreadsheetml/2006/main" count="2332" uniqueCount="19">
  <si>
    <t>儋州市2023年公开招聘学前教育教师通过资格初审合格进入笔试人员名单</t>
  </si>
  <si>
    <t>序号</t>
  </si>
  <si>
    <t>报考号</t>
  </si>
  <si>
    <t>报考岗位</t>
  </si>
  <si>
    <t>姓名</t>
  </si>
  <si>
    <t>备注</t>
  </si>
  <si>
    <t>0101_学前教育教师</t>
  </si>
  <si>
    <t>0102_学前教育教师</t>
  </si>
  <si>
    <t>0103_学前教育教师</t>
  </si>
  <si>
    <t>0104_学前教育教师</t>
  </si>
  <si>
    <t>周美燕</t>
  </si>
  <si>
    <t>0105_学前教育教师</t>
  </si>
  <si>
    <t>0106_学前教育教师</t>
  </si>
  <si>
    <t>0107_学前教育教师</t>
  </si>
  <si>
    <t>0108_学前教育教师</t>
  </si>
  <si>
    <t>0109_学前教育教师</t>
  </si>
  <si>
    <t>0110_学前教育教师</t>
  </si>
  <si>
    <t>0111_学前教育教师</t>
  </si>
  <si>
    <t>0112_学前教育教师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</si>
</sst>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27"/>
  <sheetViews>
    <sheetView tabSelected="1" workbookViewId="0" topLeftCell="A2309">
      <selection activeCell="D10" sqref="D10"/>
    </sheetView>
  </sheetViews>
  <sheetFormatPr defaultColWidth="9.00390625" defaultRowHeight="34.5" customHeight="1"/>
  <cols>
    <col min="1" max="1" width="5.8515625" style="2" customWidth="1"/>
    <col min="2" max="2" width="25.421875" style="3" customWidth="1"/>
    <col min="3" max="3" width="18.8515625" style="3" customWidth="1"/>
    <col min="4" max="4" width="14.140625" style="3" customWidth="1"/>
    <col min="5" max="5" width="9.57421875" style="3" customWidth="1"/>
    <col min="6" max="16384" width="9.00390625" style="2" customWidth="1"/>
  </cols>
  <sheetData>
    <row r="1" spans="1:5" s="1" customFormat="1" ht="54.75" customHeight="1">
      <c r="A1" s="4" t="s">
        <v>0</v>
      </c>
      <c r="B1" s="4"/>
      <c r="C1" s="4"/>
      <c r="D1" s="4"/>
      <c r="E1" s="4"/>
    </row>
    <row r="2" spans="1:5" s="1" customFormat="1" ht="2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1.75" customHeight="1">
      <c r="A3" s="7">
        <v>1</v>
      </c>
      <c r="B3" s="8" t="str">
        <f>"54282023062809035176714"</f>
        <v>54282023062809035176714</v>
      </c>
      <c r="C3" s="8" t="s">
        <v>6</v>
      </c>
      <c r="D3" s="8" t="str">
        <f>"钟紫藤"</f>
        <v>钟紫藤</v>
      </c>
      <c r="E3" s="8"/>
    </row>
    <row r="4" spans="1:5" ht="21.75" customHeight="1">
      <c r="A4" s="7">
        <v>2</v>
      </c>
      <c r="B4" s="8" t="str">
        <f>"54282023062809143176776"</f>
        <v>54282023062809143176776</v>
      </c>
      <c r="C4" s="8" t="s">
        <v>6</v>
      </c>
      <c r="D4" s="8" t="str">
        <f>"王小慧"</f>
        <v>王小慧</v>
      </c>
      <c r="E4" s="8"/>
    </row>
    <row r="5" spans="1:5" ht="21.75" customHeight="1">
      <c r="A5" s="7">
        <v>3</v>
      </c>
      <c r="B5" s="8" t="str">
        <f>"54282023062809082876739"</f>
        <v>54282023062809082876739</v>
      </c>
      <c r="C5" s="8" t="s">
        <v>6</v>
      </c>
      <c r="D5" s="8" t="str">
        <f>"王荥"</f>
        <v>王荥</v>
      </c>
      <c r="E5" s="8"/>
    </row>
    <row r="6" spans="1:5" ht="21.75" customHeight="1">
      <c r="A6" s="7">
        <v>4</v>
      </c>
      <c r="B6" s="8" t="str">
        <f>"54282023062810134677089"</f>
        <v>54282023062810134677089</v>
      </c>
      <c r="C6" s="8" t="s">
        <v>6</v>
      </c>
      <c r="D6" s="8" t="str">
        <f>"麦名俐"</f>
        <v>麦名俐</v>
      </c>
      <c r="E6" s="8"/>
    </row>
    <row r="7" spans="1:5" ht="21.75" customHeight="1">
      <c r="A7" s="7">
        <v>5</v>
      </c>
      <c r="B7" s="8" t="str">
        <f>"54282023062810330577199"</f>
        <v>54282023062810330577199</v>
      </c>
      <c r="C7" s="8" t="s">
        <v>6</v>
      </c>
      <c r="D7" s="8" t="str">
        <f>"王安如"</f>
        <v>王安如</v>
      </c>
      <c r="E7" s="8"/>
    </row>
    <row r="8" spans="1:5" ht="21.75" customHeight="1">
      <c r="A8" s="7">
        <v>6</v>
      </c>
      <c r="B8" s="8" t="str">
        <f>"54282023062810470077288"</f>
        <v>54282023062810470077288</v>
      </c>
      <c r="C8" s="8" t="s">
        <v>6</v>
      </c>
      <c r="D8" s="8" t="str">
        <f>"黎焯姿"</f>
        <v>黎焯姿</v>
      </c>
      <c r="E8" s="8"/>
    </row>
    <row r="9" spans="1:5" ht="21.75" customHeight="1">
      <c r="A9" s="7">
        <v>7</v>
      </c>
      <c r="B9" s="8" t="str">
        <f>"54282023062811570177639"</f>
        <v>54282023062811570177639</v>
      </c>
      <c r="C9" s="8" t="s">
        <v>6</v>
      </c>
      <c r="D9" s="8" t="str">
        <f>"王清霞"</f>
        <v>王清霞</v>
      </c>
      <c r="E9" s="8"/>
    </row>
    <row r="10" spans="1:5" ht="21.75" customHeight="1">
      <c r="A10" s="7">
        <v>8</v>
      </c>
      <c r="B10" s="8" t="str">
        <f>"54282023062812105077699"</f>
        <v>54282023062812105077699</v>
      </c>
      <c r="C10" s="8" t="s">
        <v>6</v>
      </c>
      <c r="D10" s="8" t="str">
        <f>"文怡琛"</f>
        <v>文怡琛</v>
      </c>
      <c r="E10" s="8"/>
    </row>
    <row r="11" spans="1:5" ht="21.75" customHeight="1">
      <c r="A11" s="7">
        <v>9</v>
      </c>
      <c r="B11" s="8" t="str">
        <f>"54282023062812263177774"</f>
        <v>54282023062812263177774</v>
      </c>
      <c r="C11" s="8" t="s">
        <v>6</v>
      </c>
      <c r="D11" s="8" t="str">
        <f>"岑琼娜"</f>
        <v>岑琼娜</v>
      </c>
      <c r="E11" s="8"/>
    </row>
    <row r="12" spans="1:5" ht="21.75" customHeight="1">
      <c r="A12" s="7">
        <v>10</v>
      </c>
      <c r="B12" s="8" t="str">
        <f>"54282023062811035877387"</f>
        <v>54282023062811035877387</v>
      </c>
      <c r="C12" s="8" t="s">
        <v>6</v>
      </c>
      <c r="D12" s="8" t="str">
        <f>"黄小俞"</f>
        <v>黄小俞</v>
      </c>
      <c r="E12" s="8"/>
    </row>
    <row r="13" spans="1:5" ht="21.75" customHeight="1">
      <c r="A13" s="7">
        <v>11</v>
      </c>
      <c r="B13" s="8" t="str">
        <f>"54282023062812595277925"</f>
        <v>54282023062812595277925</v>
      </c>
      <c r="C13" s="8" t="s">
        <v>6</v>
      </c>
      <c r="D13" s="8" t="str">
        <f>"陈忠丹"</f>
        <v>陈忠丹</v>
      </c>
      <c r="E13" s="8"/>
    </row>
    <row r="14" spans="1:5" ht="21.75" customHeight="1">
      <c r="A14" s="7">
        <v>12</v>
      </c>
      <c r="B14" s="8" t="str">
        <f>"54282023062812244177763"</f>
        <v>54282023062812244177763</v>
      </c>
      <c r="C14" s="8" t="s">
        <v>6</v>
      </c>
      <c r="D14" s="8" t="str">
        <f>"余秋婷"</f>
        <v>余秋婷</v>
      </c>
      <c r="E14" s="8"/>
    </row>
    <row r="15" spans="1:5" ht="21.75" customHeight="1">
      <c r="A15" s="7">
        <v>13</v>
      </c>
      <c r="B15" s="8" t="str">
        <f>"54282023062812575777920"</f>
        <v>54282023062812575777920</v>
      </c>
      <c r="C15" s="8" t="s">
        <v>6</v>
      </c>
      <c r="D15" s="8" t="str">
        <f>"曾孟婷"</f>
        <v>曾孟婷</v>
      </c>
      <c r="E15" s="8"/>
    </row>
    <row r="16" spans="1:5" ht="21.75" customHeight="1">
      <c r="A16" s="7">
        <v>14</v>
      </c>
      <c r="B16" s="8" t="str">
        <f>"54282023062812524577897"</f>
        <v>54282023062812524577897</v>
      </c>
      <c r="C16" s="8" t="s">
        <v>6</v>
      </c>
      <c r="D16" s="8" t="str">
        <f>"林佳"</f>
        <v>林佳</v>
      </c>
      <c r="E16" s="8"/>
    </row>
    <row r="17" spans="1:5" ht="21.75" customHeight="1">
      <c r="A17" s="7">
        <v>15</v>
      </c>
      <c r="B17" s="8" t="str">
        <f>"54282023062814002078096"</f>
        <v>54282023062814002078096</v>
      </c>
      <c r="C17" s="8" t="s">
        <v>6</v>
      </c>
      <c r="D17" s="8" t="str">
        <f>"陈婆桃"</f>
        <v>陈婆桃</v>
      </c>
      <c r="E17" s="8"/>
    </row>
    <row r="18" spans="1:5" ht="21.75" customHeight="1">
      <c r="A18" s="7">
        <v>16</v>
      </c>
      <c r="B18" s="8" t="str">
        <f>"54282023062810384677225"</f>
        <v>54282023062810384677225</v>
      </c>
      <c r="C18" s="8" t="s">
        <v>6</v>
      </c>
      <c r="D18" s="8" t="str">
        <f>"王远"</f>
        <v>王远</v>
      </c>
      <c r="E18" s="8"/>
    </row>
    <row r="19" spans="1:5" ht="21.75" customHeight="1">
      <c r="A19" s="7">
        <v>17</v>
      </c>
      <c r="B19" s="8" t="str">
        <f>"54282023062815193978415"</f>
        <v>54282023062815193978415</v>
      </c>
      <c r="C19" s="8" t="s">
        <v>6</v>
      </c>
      <c r="D19" s="8" t="str">
        <f>"郑佳妃"</f>
        <v>郑佳妃</v>
      </c>
      <c r="E19" s="8"/>
    </row>
    <row r="20" spans="1:5" ht="21.75" customHeight="1">
      <c r="A20" s="7">
        <v>18</v>
      </c>
      <c r="B20" s="8" t="str">
        <f>"54282023062817214778990"</f>
        <v>54282023062817214778990</v>
      </c>
      <c r="C20" s="8" t="s">
        <v>6</v>
      </c>
      <c r="D20" s="8" t="str">
        <f>"张新玲"</f>
        <v>张新玲</v>
      </c>
      <c r="E20" s="8"/>
    </row>
    <row r="21" spans="1:5" ht="21.75" customHeight="1">
      <c r="A21" s="7">
        <v>19</v>
      </c>
      <c r="B21" s="8" t="str">
        <f>"54282023062815254778441"</f>
        <v>54282023062815254778441</v>
      </c>
      <c r="C21" s="8" t="s">
        <v>6</v>
      </c>
      <c r="D21" s="8" t="str">
        <f>"黄雪"</f>
        <v>黄雪</v>
      </c>
      <c r="E21" s="8"/>
    </row>
    <row r="22" spans="1:5" ht="21.75" customHeight="1">
      <c r="A22" s="7">
        <v>20</v>
      </c>
      <c r="B22" s="8" t="str">
        <f>"54282023062817284679008"</f>
        <v>54282023062817284679008</v>
      </c>
      <c r="C22" s="8" t="s">
        <v>6</v>
      </c>
      <c r="D22" s="8" t="str">
        <f>"黎萍"</f>
        <v>黎萍</v>
      </c>
      <c r="E22" s="8"/>
    </row>
    <row r="23" spans="1:5" ht="21.75" customHeight="1">
      <c r="A23" s="7">
        <v>21</v>
      </c>
      <c r="B23" s="8" t="str">
        <f>"54282023062812000077653"</f>
        <v>54282023062812000077653</v>
      </c>
      <c r="C23" s="8" t="s">
        <v>6</v>
      </c>
      <c r="D23" s="8" t="str">
        <f>"陈毓菊"</f>
        <v>陈毓菊</v>
      </c>
      <c r="E23" s="8"/>
    </row>
    <row r="24" spans="1:5" ht="21.75" customHeight="1">
      <c r="A24" s="7">
        <v>22</v>
      </c>
      <c r="B24" s="8" t="str">
        <f>"54282023062815405478530"</f>
        <v>54282023062815405478530</v>
      </c>
      <c r="C24" s="8" t="s">
        <v>6</v>
      </c>
      <c r="D24" s="8" t="str">
        <f>"林媛"</f>
        <v>林媛</v>
      </c>
      <c r="E24" s="8"/>
    </row>
    <row r="25" spans="1:5" ht="21.75" customHeight="1">
      <c r="A25" s="7">
        <v>23</v>
      </c>
      <c r="B25" s="8" t="str">
        <f>"54282023062818594079310"</f>
        <v>54282023062818594079310</v>
      </c>
      <c r="C25" s="8" t="s">
        <v>6</v>
      </c>
      <c r="D25" s="8" t="str">
        <f>"王金月"</f>
        <v>王金月</v>
      </c>
      <c r="E25" s="8"/>
    </row>
    <row r="26" spans="1:5" ht="21.75" customHeight="1">
      <c r="A26" s="7">
        <v>24</v>
      </c>
      <c r="B26" s="8" t="str">
        <f>"54282023062816443478828"</f>
        <v>54282023062816443478828</v>
      </c>
      <c r="C26" s="8" t="s">
        <v>6</v>
      </c>
      <c r="D26" s="8" t="str">
        <f>"王艳莹"</f>
        <v>王艳莹</v>
      </c>
      <c r="E26" s="8"/>
    </row>
    <row r="27" spans="1:5" ht="21.75" customHeight="1">
      <c r="A27" s="7">
        <v>25</v>
      </c>
      <c r="B27" s="8" t="str">
        <f>"54282023062812292777787"</f>
        <v>54282023062812292777787</v>
      </c>
      <c r="C27" s="8" t="s">
        <v>6</v>
      </c>
      <c r="D27" s="8" t="str">
        <f>"李果"</f>
        <v>李果</v>
      </c>
      <c r="E27" s="8"/>
    </row>
    <row r="28" spans="1:5" ht="21.75" customHeight="1">
      <c r="A28" s="7">
        <v>26</v>
      </c>
      <c r="B28" s="8" t="str">
        <f>"54282023062819364979410"</f>
        <v>54282023062819364979410</v>
      </c>
      <c r="C28" s="8" t="s">
        <v>6</v>
      </c>
      <c r="D28" s="8" t="str">
        <f>"刘华娜"</f>
        <v>刘华娜</v>
      </c>
      <c r="E28" s="8"/>
    </row>
    <row r="29" spans="1:5" ht="21.75" customHeight="1">
      <c r="A29" s="7">
        <v>27</v>
      </c>
      <c r="B29" s="8" t="str">
        <f>"54282023062819400879420"</f>
        <v>54282023062819400879420</v>
      </c>
      <c r="C29" s="8" t="s">
        <v>6</v>
      </c>
      <c r="D29" s="8" t="str">
        <f>"符爱翠"</f>
        <v>符爱翠</v>
      </c>
      <c r="E29" s="8"/>
    </row>
    <row r="30" spans="1:5" ht="21.75" customHeight="1">
      <c r="A30" s="7">
        <v>28</v>
      </c>
      <c r="B30" s="8" t="str">
        <f>"54282023062819532679455"</f>
        <v>54282023062819532679455</v>
      </c>
      <c r="C30" s="8" t="s">
        <v>6</v>
      </c>
      <c r="D30" s="8" t="str">
        <f>"何敏捷"</f>
        <v>何敏捷</v>
      </c>
      <c r="E30" s="8"/>
    </row>
    <row r="31" spans="1:5" ht="21.75" customHeight="1">
      <c r="A31" s="7">
        <v>29</v>
      </c>
      <c r="B31" s="8" t="str">
        <f>"54282023062819593479472"</f>
        <v>54282023062819593479472</v>
      </c>
      <c r="C31" s="8" t="s">
        <v>6</v>
      </c>
      <c r="D31" s="8" t="str">
        <f>"黄玉芬"</f>
        <v>黄玉芬</v>
      </c>
      <c r="E31" s="8"/>
    </row>
    <row r="32" spans="1:5" ht="21.75" customHeight="1">
      <c r="A32" s="7">
        <v>30</v>
      </c>
      <c r="B32" s="8" t="str">
        <f>"54282023062816025478641"</f>
        <v>54282023062816025478641</v>
      </c>
      <c r="C32" s="8" t="s">
        <v>6</v>
      </c>
      <c r="D32" s="8" t="str">
        <f>"许雅媚"</f>
        <v>许雅媚</v>
      </c>
      <c r="E32" s="8"/>
    </row>
    <row r="33" spans="1:5" ht="21.75" customHeight="1">
      <c r="A33" s="7">
        <v>31</v>
      </c>
      <c r="B33" s="8" t="str">
        <f>"54282023062814572778297"</f>
        <v>54282023062814572778297</v>
      </c>
      <c r="C33" s="8" t="s">
        <v>6</v>
      </c>
      <c r="D33" s="8" t="str">
        <f>"庞敏"</f>
        <v>庞敏</v>
      </c>
      <c r="E33" s="8"/>
    </row>
    <row r="34" spans="1:5" ht="21.75" customHeight="1">
      <c r="A34" s="7">
        <v>32</v>
      </c>
      <c r="B34" s="8" t="str">
        <f>"54282023062819244579377"</f>
        <v>54282023062819244579377</v>
      </c>
      <c r="C34" s="8" t="s">
        <v>6</v>
      </c>
      <c r="D34" s="8" t="str">
        <f>"陈梅暖"</f>
        <v>陈梅暖</v>
      </c>
      <c r="E34" s="8"/>
    </row>
    <row r="35" spans="1:5" ht="21.75" customHeight="1">
      <c r="A35" s="7">
        <v>33</v>
      </c>
      <c r="B35" s="8" t="str">
        <f>"54282023062820171179546"</f>
        <v>54282023062820171179546</v>
      </c>
      <c r="C35" s="8" t="s">
        <v>6</v>
      </c>
      <c r="D35" s="8" t="str">
        <f>"王小慧"</f>
        <v>王小慧</v>
      </c>
      <c r="E35" s="8"/>
    </row>
    <row r="36" spans="1:5" ht="21.75" customHeight="1">
      <c r="A36" s="7">
        <v>34</v>
      </c>
      <c r="B36" s="8" t="str">
        <f>"54282023062812135577715"</f>
        <v>54282023062812135577715</v>
      </c>
      <c r="C36" s="8" t="s">
        <v>6</v>
      </c>
      <c r="D36" s="8" t="str">
        <f>"陈泰雪"</f>
        <v>陈泰雪</v>
      </c>
      <c r="E36" s="8"/>
    </row>
    <row r="37" spans="1:5" ht="21.75" customHeight="1">
      <c r="A37" s="7">
        <v>35</v>
      </c>
      <c r="B37" s="8" t="str">
        <f>"54282023062812193077742"</f>
        <v>54282023062812193077742</v>
      </c>
      <c r="C37" s="8" t="s">
        <v>6</v>
      </c>
      <c r="D37" s="8" t="str">
        <f>"李善姬"</f>
        <v>李善姬</v>
      </c>
      <c r="E37" s="8"/>
    </row>
    <row r="38" spans="1:5" ht="21.75" customHeight="1">
      <c r="A38" s="7">
        <v>36</v>
      </c>
      <c r="B38" s="8" t="str">
        <f>"54282023062819050779325"</f>
        <v>54282023062819050779325</v>
      </c>
      <c r="C38" s="8" t="s">
        <v>6</v>
      </c>
      <c r="D38" s="8" t="str">
        <f>"符鸾带"</f>
        <v>符鸾带</v>
      </c>
      <c r="E38" s="8"/>
    </row>
    <row r="39" spans="1:5" ht="21.75" customHeight="1">
      <c r="A39" s="7">
        <v>37</v>
      </c>
      <c r="B39" s="8" t="str">
        <f>"54282023062814252678171"</f>
        <v>54282023062814252678171</v>
      </c>
      <c r="C39" s="8" t="s">
        <v>6</v>
      </c>
      <c r="D39" s="8" t="str">
        <f>"李史娜"</f>
        <v>李史娜</v>
      </c>
      <c r="E39" s="8"/>
    </row>
    <row r="40" spans="1:5" ht="21.75" customHeight="1">
      <c r="A40" s="7">
        <v>38</v>
      </c>
      <c r="B40" s="8" t="str">
        <f>"54282023062812231077758"</f>
        <v>54282023062812231077758</v>
      </c>
      <c r="C40" s="8" t="s">
        <v>6</v>
      </c>
      <c r="D40" s="8" t="str">
        <f>"田仙"</f>
        <v>田仙</v>
      </c>
      <c r="E40" s="8"/>
    </row>
    <row r="41" spans="1:5" ht="21.75" customHeight="1">
      <c r="A41" s="7">
        <v>39</v>
      </c>
      <c r="B41" s="8" t="str">
        <f>"54282023062821001579695"</f>
        <v>54282023062821001579695</v>
      </c>
      <c r="C41" s="8" t="s">
        <v>6</v>
      </c>
      <c r="D41" s="8" t="str">
        <f>"苏君丹"</f>
        <v>苏君丹</v>
      </c>
      <c r="E41" s="8"/>
    </row>
    <row r="42" spans="1:5" ht="21.75" customHeight="1">
      <c r="A42" s="7">
        <v>40</v>
      </c>
      <c r="B42" s="8" t="str">
        <f>"54282023062821013879699"</f>
        <v>54282023062821013879699</v>
      </c>
      <c r="C42" s="8" t="s">
        <v>6</v>
      </c>
      <c r="D42" s="8" t="str">
        <f>"王晨"</f>
        <v>王晨</v>
      </c>
      <c r="E42" s="8"/>
    </row>
    <row r="43" spans="1:5" ht="21.75" customHeight="1">
      <c r="A43" s="7">
        <v>41</v>
      </c>
      <c r="B43" s="8" t="str">
        <f>"54282023062821122579745"</f>
        <v>54282023062821122579745</v>
      </c>
      <c r="C43" s="8" t="s">
        <v>6</v>
      </c>
      <c r="D43" s="8" t="str">
        <f>"王智敏"</f>
        <v>王智敏</v>
      </c>
      <c r="E43" s="8"/>
    </row>
    <row r="44" spans="1:5" ht="21.75" customHeight="1">
      <c r="A44" s="7">
        <v>42</v>
      </c>
      <c r="B44" s="8" t="str">
        <f>"54282023062821243779803"</f>
        <v>54282023062821243779803</v>
      </c>
      <c r="C44" s="8" t="s">
        <v>6</v>
      </c>
      <c r="D44" s="8" t="str">
        <f>"潘中璧"</f>
        <v>潘中璧</v>
      </c>
      <c r="E44" s="8"/>
    </row>
    <row r="45" spans="1:5" ht="21.75" customHeight="1">
      <c r="A45" s="7">
        <v>43</v>
      </c>
      <c r="B45" s="8" t="str">
        <f>"54282023062821144279753"</f>
        <v>54282023062821144279753</v>
      </c>
      <c r="C45" s="8" t="s">
        <v>6</v>
      </c>
      <c r="D45" s="8" t="str">
        <f>"余宗慧"</f>
        <v>余宗慧</v>
      </c>
      <c r="E45" s="8"/>
    </row>
    <row r="46" spans="1:5" ht="21.75" customHeight="1">
      <c r="A46" s="7">
        <v>44</v>
      </c>
      <c r="B46" s="8" t="str">
        <f>"54282023062821384279873"</f>
        <v>54282023062821384279873</v>
      </c>
      <c r="C46" s="8" t="s">
        <v>6</v>
      </c>
      <c r="D46" s="8" t="str">
        <f>"邓雅丹"</f>
        <v>邓雅丹</v>
      </c>
      <c r="E46" s="8"/>
    </row>
    <row r="47" spans="1:5" ht="21.75" customHeight="1">
      <c r="A47" s="7">
        <v>45</v>
      </c>
      <c r="B47" s="8" t="str">
        <f>"54282023062821571179956"</f>
        <v>54282023062821571179956</v>
      </c>
      <c r="C47" s="8" t="s">
        <v>6</v>
      </c>
      <c r="D47" s="8" t="str">
        <f>"曾惠男"</f>
        <v>曾惠男</v>
      </c>
      <c r="E47" s="8"/>
    </row>
    <row r="48" spans="1:5" ht="21.75" customHeight="1">
      <c r="A48" s="7">
        <v>46</v>
      </c>
      <c r="B48" s="8" t="str">
        <f>"54282023062821273179818"</f>
        <v>54282023062821273179818</v>
      </c>
      <c r="C48" s="8" t="s">
        <v>6</v>
      </c>
      <c r="D48" s="8" t="str">
        <f>"羊桂枝"</f>
        <v>羊桂枝</v>
      </c>
      <c r="E48" s="8"/>
    </row>
    <row r="49" spans="1:5" ht="21.75" customHeight="1">
      <c r="A49" s="7">
        <v>47</v>
      </c>
      <c r="B49" s="8" t="str">
        <f>"54282023062812370577817"</f>
        <v>54282023062812370577817</v>
      </c>
      <c r="C49" s="8" t="s">
        <v>6</v>
      </c>
      <c r="D49" s="8" t="str">
        <f>"舒婷"</f>
        <v>舒婷</v>
      </c>
      <c r="E49" s="8"/>
    </row>
    <row r="50" spans="1:5" ht="21.75" customHeight="1">
      <c r="A50" s="7">
        <v>48</v>
      </c>
      <c r="B50" s="8" t="str">
        <f>"54282023062818292979218"</f>
        <v>54282023062818292979218</v>
      </c>
      <c r="C50" s="8" t="s">
        <v>6</v>
      </c>
      <c r="D50" s="8" t="str">
        <f>"王嘤曼"</f>
        <v>王嘤曼</v>
      </c>
      <c r="E50" s="8"/>
    </row>
    <row r="51" spans="1:5" ht="21.75" customHeight="1">
      <c r="A51" s="7">
        <v>49</v>
      </c>
      <c r="B51" s="8" t="str">
        <f>"54282023062822524180176"</f>
        <v>54282023062822524180176</v>
      </c>
      <c r="C51" s="8" t="s">
        <v>6</v>
      </c>
      <c r="D51" s="8" t="str">
        <f>"陈海燕"</f>
        <v>陈海燕</v>
      </c>
      <c r="E51" s="8"/>
    </row>
    <row r="52" spans="1:5" ht="21.75" customHeight="1">
      <c r="A52" s="7">
        <v>50</v>
      </c>
      <c r="B52" s="8" t="str">
        <f>"54282023062821292079822"</f>
        <v>54282023062821292079822</v>
      </c>
      <c r="C52" s="8" t="s">
        <v>6</v>
      </c>
      <c r="D52" s="8" t="str">
        <f>"王引花"</f>
        <v>王引花</v>
      </c>
      <c r="E52" s="8"/>
    </row>
    <row r="53" spans="1:5" ht="21.75" customHeight="1">
      <c r="A53" s="7">
        <v>51</v>
      </c>
      <c r="B53" s="8" t="str">
        <f>"54282023062822251080085"</f>
        <v>54282023062822251080085</v>
      </c>
      <c r="C53" s="8" t="s">
        <v>6</v>
      </c>
      <c r="D53" s="8" t="str">
        <f>"李清清"</f>
        <v>李清清</v>
      </c>
      <c r="E53" s="8"/>
    </row>
    <row r="54" spans="1:5" ht="21.75" customHeight="1">
      <c r="A54" s="7">
        <v>52</v>
      </c>
      <c r="B54" s="8" t="str">
        <f>"54282023062822501480167"</f>
        <v>54282023062822501480167</v>
      </c>
      <c r="C54" s="8" t="s">
        <v>6</v>
      </c>
      <c r="D54" s="8" t="str">
        <f>"徐英丹"</f>
        <v>徐英丹</v>
      </c>
      <c r="E54" s="8"/>
    </row>
    <row r="55" spans="1:5" ht="21.75" customHeight="1">
      <c r="A55" s="7">
        <v>53</v>
      </c>
      <c r="B55" s="8" t="str">
        <f>"54282023062900463780380"</f>
        <v>54282023062900463780380</v>
      </c>
      <c r="C55" s="8" t="s">
        <v>6</v>
      </c>
      <c r="D55" s="8" t="str">
        <f>"符有倩"</f>
        <v>符有倩</v>
      </c>
      <c r="E55" s="8"/>
    </row>
    <row r="56" spans="1:5" ht="21.75" customHeight="1">
      <c r="A56" s="7">
        <v>54</v>
      </c>
      <c r="B56" s="8" t="str">
        <f>"54282023062901363880409"</f>
        <v>54282023062901363880409</v>
      </c>
      <c r="C56" s="8" t="s">
        <v>6</v>
      </c>
      <c r="D56" s="8" t="str">
        <f>"徐卫霞"</f>
        <v>徐卫霞</v>
      </c>
      <c r="E56" s="8"/>
    </row>
    <row r="57" spans="1:5" ht="21.75" customHeight="1">
      <c r="A57" s="7">
        <v>55</v>
      </c>
      <c r="B57" s="8" t="str">
        <f>"54282023062901473180412"</f>
        <v>54282023062901473180412</v>
      </c>
      <c r="C57" s="8" t="s">
        <v>6</v>
      </c>
      <c r="D57" s="8" t="str">
        <f>"陈凤美"</f>
        <v>陈凤美</v>
      </c>
      <c r="E57" s="8"/>
    </row>
    <row r="58" spans="1:5" ht="21.75" customHeight="1">
      <c r="A58" s="7">
        <v>56</v>
      </c>
      <c r="B58" s="8" t="str">
        <f>"54282023062905183680438"</f>
        <v>54282023062905183680438</v>
      </c>
      <c r="C58" s="8" t="s">
        <v>6</v>
      </c>
      <c r="D58" s="8" t="str">
        <f>"孔雁虹"</f>
        <v>孔雁虹</v>
      </c>
      <c r="E58" s="8"/>
    </row>
    <row r="59" spans="1:5" ht="21.75" customHeight="1">
      <c r="A59" s="7">
        <v>57</v>
      </c>
      <c r="B59" s="8" t="str">
        <f>"54282023062909354581077"</f>
        <v>54282023062909354581077</v>
      </c>
      <c r="C59" s="8" t="s">
        <v>6</v>
      </c>
      <c r="D59" s="8" t="str">
        <f>"蔡媛媛"</f>
        <v>蔡媛媛</v>
      </c>
      <c r="E59" s="8"/>
    </row>
    <row r="60" spans="1:5" ht="21.75" customHeight="1">
      <c r="A60" s="7">
        <v>58</v>
      </c>
      <c r="B60" s="8" t="str">
        <f>"54282023062910111681435"</f>
        <v>54282023062910111681435</v>
      </c>
      <c r="C60" s="8" t="s">
        <v>6</v>
      </c>
      <c r="D60" s="8" t="str">
        <f>"叶应联"</f>
        <v>叶应联</v>
      </c>
      <c r="E60" s="8"/>
    </row>
    <row r="61" spans="1:5" ht="21.75" customHeight="1">
      <c r="A61" s="7">
        <v>59</v>
      </c>
      <c r="B61" s="8" t="str">
        <f>"54282023062809452876924"</f>
        <v>54282023062809452876924</v>
      </c>
      <c r="C61" s="8" t="s">
        <v>6</v>
      </c>
      <c r="D61" s="8" t="str">
        <f>"李兑香"</f>
        <v>李兑香</v>
      </c>
      <c r="E61" s="8"/>
    </row>
    <row r="62" spans="1:5" ht="21.75" customHeight="1">
      <c r="A62" s="7">
        <v>60</v>
      </c>
      <c r="B62" s="8" t="str">
        <f>"54282023062910534181841"</f>
        <v>54282023062910534181841</v>
      </c>
      <c r="C62" s="8" t="s">
        <v>6</v>
      </c>
      <c r="D62" s="8" t="str">
        <f>"符冰"</f>
        <v>符冰</v>
      </c>
      <c r="E62" s="8"/>
    </row>
    <row r="63" spans="1:5" ht="21.75" customHeight="1">
      <c r="A63" s="7">
        <v>61</v>
      </c>
      <c r="B63" s="8" t="str">
        <f>"54282023062911414182199"</f>
        <v>54282023062911414182199</v>
      </c>
      <c r="C63" s="8" t="s">
        <v>6</v>
      </c>
      <c r="D63" s="8" t="str">
        <f>"陈礼意"</f>
        <v>陈礼意</v>
      </c>
      <c r="E63" s="8"/>
    </row>
    <row r="64" spans="1:5" ht="21.75" customHeight="1">
      <c r="A64" s="7">
        <v>62</v>
      </c>
      <c r="B64" s="8" t="str">
        <f>"54282023062911471082236"</f>
        <v>54282023062911471082236</v>
      </c>
      <c r="C64" s="8" t="s">
        <v>6</v>
      </c>
      <c r="D64" s="8" t="str">
        <f>"陈禹潼"</f>
        <v>陈禹潼</v>
      </c>
      <c r="E64" s="8"/>
    </row>
    <row r="65" spans="1:5" ht="21.75" customHeight="1">
      <c r="A65" s="7">
        <v>63</v>
      </c>
      <c r="B65" s="8" t="str">
        <f>"54282023062911583282323"</f>
        <v>54282023062911583282323</v>
      </c>
      <c r="C65" s="8" t="s">
        <v>6</v>
      </c>
      <c r="D65" s="8" t="str">
        <f>"王旦妃"</f>
        <v>王旦妃</v>
      </c>
      <c r="E65" s="8"/>
    </row>
    <row r="66" spans="1:5" ht="21.75" customHeight="1">
      <c r="A66" s="7">
        <v>64</v>
      </c>
      <c r="B66" s="8" t="str">
        <f>"54282023062912435482594"</f>
        <v>54282023062912435482594</v>
      </c>
      <c r="C66" s="8" t="s">
        <v>6</v>
      </c>
      <c r="D66" s="8" t="str">
        <f>"陈可欢"</f>
        <v>陈可欢</v>
      </c>
      <c r="E66" s="8"/>
    </row>
    <row r="67" spans="1:5" ht="21.75" customHeight="1">
      <c r="A67" s="7">
        <v>65</v>
      </c>
      <c r="B67" s="8" t="str">
        <f>"54282023062910080081403"</f>
        <v>54282023062910080081403</v>
      </c>
      <c r="C67" s="8" t="s">
        <v>6</v>
      </c>
      <c r="D67" s="8" t="str">
        <f>"王文倩"</f>
        <v>王文倩</v>
      </c>
      <c r="E67" s="8"/>
    </row>
    <row r="68" spans="1:5" ht="21.75" customHeight="1">
      <c r="A68" s="7">
        <v>66</v>
      </c>
      <c r="B68" s="8" t="str">
        <f>"54282023062912562782666"</f>
        <v>54282023062912562782666</v>
      </c>
      <c r="C68" s="8" t="s">
        <v>6</v>
      </c>
      <c r="D68" s="8" t="str">
        <f>"符金燕"</f>
        <v>符金燕</v>
      </c>
      <c r="E68" s="8"/>
    </row>
    <row r="69" spans="1:5" ht="21.75" customHeight="1">
      <c r="A69" s="7">
        <v>67</v>
      </c>
      <c r="B69" s="8" t="str">
        <f>"54282023062913434382891"</f>
        <v>54282023062913434382891</v>
      </c>
      <c r="C69" s="8" t="s">
        <v>6</v>
      </c>
      <c r="D69" s="8" t="str">
        <f>"王菁"</f>
        <v>王菁</v>
      </c>
      <c r="E69" s="8"/>
    </row>
    <row r="70" spans="1:5" ht="21.75" customHeight="1">
      <c r="A70" s="7">
        <v>68</v>
      </c>
      <c r="B70" s="8" t="str">
        <f>"54282023062816314078774"</f>
        <v>54282023062816314078774</v>
      </c>
      <c r="C70" s="8" t="s">
        <v>6</v>
      </c>
      <c r="D70" s="8" t="str">
        <f>"洪曼玉"</f>
        <v>洪曼玉</v>
      </c>
      <c r="E70" s="8"/>
    </row>
    <row r="71" spans="1:5" ht="21.75" customHeight="1">
      <c r="A71" s="7">
        <v>69</v>
      </c>
      <c r="B71" s="8" t="str">
        <f>"54282023062810262977165"</f>
        <v>54282023062810262977165</v>
      </c>
      <c r="C71" s="8" t="s">
        <v>6</v>
      </c>
      <c r="D71" s="8" t="str">
        <f>"周佳月"</f>
        <v>周佳月</v>
      </c>
      <c r="E71" s="8"/>
    </row>
    <row r="72" spans="1:5" ht="21.75" customHeight="1">
      <c r="A72" s="7">
        <v>70</v>
      </c>
      <c r="B72" s="8" t="str">
        <f>"54282023062914355083109"</f>
        <v>54282023062914355083109</v>
      </c>
      <c r="C72" s="8" t="s">
        <v>6</v>
      </c>
      <c r="D72" s="8" t="str">
        <f>"张甲小"</f>
        <v>张甲小</v>
      </c>
      <c r="E72" s="8"/>
    </row>
    <row r="73" spans="1:5" ht="21.75" customHeight="1">
      <c r="A73" s="7">
        <v>71</v>
      </c>
      <c r="B73" s="8" t="str">
        <f>"54282023062816042078647"</f>
        <v>54282023062816042078647</v>
      </c>
      <c r="C73" s="8" t="s">
        <v>6</v>
      </c>
      <c r="D73" s="8" t="str">
        <f>"王乙此"</f>
        <v>王乙此</v>
      </c>
      <c r="E73" s="8"/>
    </row>
    <row r="74" spans="1:5" ht="21.75" customHeight="1">
      <c r="A74" s="7">
        <v>72</v>
      </c>
      <c r="B74" s="8" t="str">
        <f>"54282023062809312076865"</f>
        <v>54282023062809312076865</v>
      </c>
      <c r="C74" s="8" t="s">
        <v>6</v>
      </c>
      <c r="D74" s="8" t="str">
        <f>"陈家玉"</f>
        <v>陈家玉</v>
      </c>
      <c r="E74" s="8"/>
    </row>
    <row r="75" spans="1:5" ht="21.75" customHeight="1">
      <c r="A75" s="7">
        <v>73</v>
      </c>
      <c r="B75" s="8" t="str">
        <f>"54282023062818534779295"</f>
        <v>54282023062818534779295</v>
      </c>
      <c r="C75" s="8" t="s">
        <v>6</v>
      </c>
      <c r="D75" s="8" t="str">
        <f>"黄云岚"</f>
        <v>黄云岚</v>
      </c>
      <c r="E75" s="8"/>
    </row>
    <row r="76" spans="1:5" ht="21.75" customHeight="1">
      <c r="A76" s="7">
        <v>74</v>
      </c>
      <c r="B76" s="8" t="str">
        <f>"54282023062917260684265"</f>
        <v>54282023062917260684265</v>
      </c>
      <c r="C76" s="8" t="s">
        <v>6</v>
      </c>
      <c r="D76" s="8" t="str">
        <f>"符锡萱"</f>
        <v>符锡萱</v>
      </c>
      <c r="E76" s="8"/>
    </row>
    <row r="77" spans="1:5" ht="21.75" customHeight="1">
      <c r="A77" s="7">
        <v>75</v>
      </c>
      <c r="B77" s="8" t="str">
        <f>"54282023062917211484241"</f>
        <v>54282023062917211484241</v>
      </c>
      <c r="C77" s="8" t="s">
        <v>6</v>
      </c>
      <c r="D77" s="8" t="str">
        <f>"廖婷婷"</f>
        <v>廖婷婷</v>
      </c>
      <c r="E77" s="8"/>
    </row>
    <row r="78" spans="1:5" ht="21.75" customHeight="1">
      <c r="A78" s="7">
        <v>76</v>
      </c>
      <c r="B78" s="8" t="str">
        <f>"54282023062909250680985"</f>
        <v>54282023062909250680985</v>
      </c>
      <c r="C78" s="8" t="s">
        <v>6</v>
      </c>
      <c r="D78" s="8" t="str">
        <f>"吕秀姬"</f>
        <v>吕秀姬</v>
      </c>
      <c r="E78" s="8"/>
    </row>
    <row r="79" spans="1:5" ht="21.75" customHeight="1">
      <c r="A79" s="7">
        <v>77</v>
      </c>
      <c r="B79" s="8" t="str">
        <f>"54282023062917424184356"</f>
        <v>54282023062917424184356</v>
      </c>
      <c r="C79" s="8" t="s">
        <v>6</v>
      </c>
      <c r="D79" s="8" t="str">
        <f>"何二女"</f>
        <v>何二女</v>
      </c>
      <c r="E79" s="8"/>
    </row>
    <row r="80" spans="1:5" ht="21.75" customHeight="1">
      <c r="A80" s="7">
        <v>78</v>
      </c>
      <c r="B80" s="8" t="str">
        <f>"54282023062914233583038"</f>
        <v>54282023062914233583038</v>
      </c>
      <c r="C80" s="8" t="s">
        <v>6</v>
      </c>
      <c r="D80" s="8" t="str">
        <f>"王雪晶"</f>
        <v>王雪晶</v>
      </c>
      <c r="E80" s="8"/>
    </row>
    <row r="81" spans="1:5" ht="21.75" customHeight="1">
      <c r="A81" s="7">
        <v>79</v>
      </c>
      <c r="B81" s="8" t="str">
        <f>"54282023062916495784055"</f>
        <v>54282023062916495784055</v>
      </c>
      <c r="C81" s="8" t="s">
        <v>6</v>
      </c>
      <c r="D81" s="8" t="str">
        <f>"符珊华"</f>
        <v>符珊华</v>
      </c>
      <c r="E81" s="8"/>
    </row>
    <row r="82" spans="1:5" ht="21.75" customHeight="1">
      <c r="A82" s="7">
        <v>80</v>
      </c>
      <c r="B82" s="8" t="str">
        <f>"54282023062918390284615"</f>
        <v>54282023062918390284615</v>
      </c>
      <c r="C82" s="8" t="s">
        <v>6</v>
      </c>
      <c r="D82" s="8" t="str">
        <f>"符嘉慧"</f>
        <v>符嘉慧</v>
      </c>
      <c r="E82" s="8"/>
    </row>
    <row r="83" spans="1:5" ht="21.75" customHeight="1">
      <c r="A83" s="7">
        <v>81</v>
      </c>
      <c r="B83" s="8" t="str">
        <f>"54282023062918450884652"</f>
        <v>54282023062918450884652</v>
      </c>
      <c r="C83" s="8" t="s">
        <v>6</v>
      </c>
      <c r="D83" s="8" t="str">
        <f>"吴梅凤"</f>
        <v>吴梅凤</v>
      </c>
      <c r="E83" s="8"/>
    </row>
    <row r="84" spans="1:5" ht="21.75" customHeight="1">
      <c r="A84" s="7">
        <v>82</v>
      </c>
      <c r="B84" s="8" t="str">
        <f>"54282023062919064284762"</f>
        <v>54282023062919064284762</v>
      </c>
      <c r="C84" s="8" t="s">
        <v>6</v>
      </c>
      <c r="D84" s="8" t="str">
        <f>"王金姻"</f>
        <v>王金姻</v>
      </c>
      <c r="E84" s="8"/>
    </row>
    <row r="85" spans="1:5" ht="21.75" customHeight="1">
      <c r="A85" s="7">
        <v>83</v>
      </c>
      <c r="B85" s="8" t="str">
        <f>"54282023062919311884884"</f>
        <v>54282023062919311884884</v>
      </c>
      <c r="C85" s="8" t="s">
        <v>6</v>
      </c>
      <c r="D85" s="8" t="str">
        <f>"马蕙霞"</f>
        <v>马蕙霞</v>
      </c>
      <c r="E85" s="8"/>
    </row>
    <row r="86" spans="1:5" ht="21.75" customHeight="1">
      <c r="A86" s="7">
        <v>84</v>
      </c>
      <c r="B86" s="8" t="str">
        <f>"54282023062918445784649"</f>
        <v>54282023062918445784649</v>
      </c>
      <c r="C86" s="8" t="s">
        <v>6</v>
      </c>
      <c r="D86" s="8" t="str">
        <f>"余宛鲛"</f>
        <v>余宛鲛</v>
      </c>
      <c r="E86" s="8"/>
    </row>
    <row r="87" spans="1:5" ht="21.75" customHeight="1">
      <c r="A87" s="7">
        <v>85</v>
      </c>
      <c r="B87" s="8" t="str">
        <f>"54282023062820143579535"</f>
        <v>54282023062820143579535</v>
      </c>
      <c r="C87" s="8" t="s">
        <v>6</v>
      </c>
      <c r="D87" s="8" t="str">
        <f>"陈瑜"</f>
        <v>陈瑜</v>
      </c>
      <c r="E87" s="8"/>
    </row>
    <row r="88" spans="1:5" ht="21.75" customHeight="1">
      <c r="A88" s="7">
        <v>86</v>
      </c>
      <c r="B88" s="8" t="str">
        <f>"54282023062919075084770"</f>
        <v>54282023062919075084770</v>
      </c>
      <c r="C88" s="8" t="s">
        <v>6</v>
      </c>
      <c r="D88" s="8" t="str">
        <f>"陈洁"</f>
        <v>陈洁</v>
      </c>
      <c r="E88" s="8"/>
    </row>
    <row r="89" spans="1:5" ht="21.75" customHeight="1">
      <c r="A89" s="7">
        <v>87</v>
      </c>
      <c r="B89" s="8" t="str">
        <f>"54282023062913011282691"</f>
        <v>54282023062913011282691</v>
      </c>
      <c r="C89" s="8" t="s">
        <v>6</v>
      </c>
      <c r="D89" s="8" t="str">
        <f>"梁少卿"</f>
        <v>梁少卿</v>
      </c>
      <c r="E89" s="8"/>
    </row>
    <row r="90" spans="1:5" ht="21.75" customHeight="1">
      <c r="A90" s="7">
        <v>88</v>
      </c>
      <c r="B90" s="8" t="str">
        <f>"54282023062919394184920"</f>
        <v>54282023062919394184920</v>
      </c>
      <c r="C90" s="8" t="s">
        <v>6</v>
      </c>
      <c r="D90" s="8" t="str">
        <f>"黄秋菊"</f>
        <v>黄秋菊</v>
      </c>
      <c r="E90" s="8"/>
    </row>
    <row r="91" spans="1:5" ht="21.75" customHeight="1">
      <c r="A91" s="7">
        <v>89</v>
      </c>
      <c r="B91" s="8" t="str">
        <f>"54282023062822470680153"</f>
        <v>54282023062822470680153</v>
      </c>
      <c r="C91" s="8" t="s">
        <v>6</v>
      </c>
      <c r="D91" s="8" t="str">
        <f>"符梦莹"</f>
        <v>符梦莹</v>
      </c>
      <c r="E91" s="8"/>
    </row>
    <row r="92" spans="1:5" ht="21.75" customHeight="1">
      <c r="A92" s="7">
        <v>90</v>
      </c>
      <c r="B92" s="8" t="str">
        <f>"54282023062821294779826"</f>
        <v>54282023062821294779826</v>
      </c>
      <c r="C92" s="8" t="s">
        <v>6</v>
      </c>
      <c r="D92" s="8" t="str">
        <f>"张振丹"</f>
        <v>张振丹</v>
      </c>
      <c r="E92" s="8"/>
    </row>
    <row r="93" spans="1:5" ht="21.75" customHeight="1">
      <c r="A93" s="7">
        <v>91</v>
      </c>
      <c r="B93" s="8" t="str">
        <f>"54282023062920513685326"</f>
        <v>54282023062920513685326</v>
      </c>
      <c r="C93" s="8" t="s">
        <v>6</v>
      </c>
      <c r="D93" s="8" t="str">
        <f>"林薇薇"</f>
        <v>林薇薇</v>
      </c>
      <c r="E93" s="8"/>
    </row>
    <row r="94" spans="1:5" ht="21.75" customHeight="1">
      <c r="A94" s="7">
        <v>92</v>
      </c>
      <c r="B94" s="8" t="str">
        <f>"54282023062814354778204"</f>
        <v>54282023062814354778204</v>
      </c>
      <c r="C94" s="8" t="s">
        <v>6</v>
      </c>
      <c r="D94" s="8" t="str">
        <f>"汤丽彬"</f>
        <v>汤丽彬</v>
      </c>
      <c r="E94" s="8"/>
    </row>
    <row r="95" spans="1:5" ht="21.75" customHeight="1">
      <c r="A95" s="7">
        <v>93</v>
      </c>
      <c r="B95" s="8" t="str">
        <f>"54282023062920572285361"</f>
        <v>54282023062920572285361</v>
      </c>
      <c r="C95" s="8" t="s">
        <v>6</v>
      </c>
      <c r="D95" s="8" t="str">
        <f>"符小巧"</f>
        <v>符小巧</v>
      </c>
      <c r="E95" s="8"/>
    </row>
    <row r="96" spans="1:5" ht="21.75" customHeight="1">
      <c r="A96" s="7">
        <v>94</v>
      </c>
      <c r="B96" s="8" t="str">
        <f>"54282023062921035285420"</f>
        <v>54282023062921035285420</v>
      </c>
      <c r="C96" s="8" t="s">
        <v>6</v>
      </c>
      <c r="D96" s="8" t="str">
        <f>"王萍"</f>
        <v>王萍</v>
      </c>
      <c r="E96" s="8"/>
    </row>
    <row r="97" spans="1:5" ht="21.75" customHeight="1">
      <c r="A97" s="7">
        <v>95</v>
      </c>
      <c r="B97" s="8" t="str">
        <f>"54282023062920593685379"</f>
        <v>54282023062920593685379</v>
      </c>
      <c r="C97" s="8" t="s">
        <v>6</v>
      </c>
      <c r="D97" s="8" t="str">
        <f>"陈兰芳"</f>
        <v>陈兰芳</v>
      </c>
      <c r="E97" s="8"/>
    </row>
    <row r="98" spans="1:5" ht="21.75" customHeight="1">
      <c r="A98" s="7">
        <v>96</v>
      </c>
      <c r="B98" s="8" t="str">
        <f>"54282023062920373785236"</f>
        <v>54282023062920373785236</v>
      </c>
      <c r="C98" s="8" t="s">
        <v>6</v>
      </c>
      <c r="D98" s="8" t="str">
        <f>"陈玉梅"</f>
        <v>陈玉梅</v>
      </c>
      <c r="E98" s="8"/>
    </row>
    <row r="99" spans="1:5" ht="21.75" customHeight="1">
      <c r="A99" s="7">
        <v>97</v>
      </c>
      <c r="B99" s="8" t="str">
        <f>"54282023062921581385779"</f>
        <v>54282023062921581385779</v>
      </c>
      <c r="C99" s="8" t="s">
        <v>6</v>
      </c>
      <c r="D99" s="8" t="str">
        <f>"李丽"</f>
        <v>李丽</v>
      </c>
      <c r="E99" s="8"/>
    </row>
    <row r="100" spans="1:5" ht="21.75" customHeight="1">
      <c r="A100" s="7">
        <v>98</v>
      </c>
      <c r="B100" s="8" t="str">
        <f>"54282023062921504185722"</f>
        <v>54282023062921504185722</v>
      </c>
      <c r="C100" s="8" t="s">
        <v>6</v>
      </c>
      <c r="D100" s="8" t="str">
        <f>"陈婆福"</f>
        <v>陈婆福</v>
      </c>
      <c r="E100" s="8"/>
    </row>
    <row r="101" spans="1:5" ht="21.75" customHeight="1">
      <c r="A101" s="7">
        <v>99</v>
      </c>
      <c r="B101" s="8" t="str">
        <f>"54282023062920464885296"</f>
        <v>54282023062920464885296</v>
      </c>
      <c r="C101" s="8" t="s">
        <v>6</v>
      </c>
      <c r="D101" s="8" t="str">
        <f>"桂少莹"</f>
        <v>桂少莹</v>
      </c>
      <c r="E101" s="8"/>
    </row>
    <row r="102" spans="1:5" ht="21.75" customHeight="1">
      <c r="A102" s="7">
        <v>100</v>
      </c>
      <c r="B102" s="8" t="str">
        <f>"54282023062921504485724"</f>
        <v>54282023062921504485724</v>
      </c>
      <c r="C102" s="8" t="s">
        <v>6</v>
      </c>
      <c r="D102" s="8" t="str">
        <f>"牛学香"</f>
        <v>牛学香</v>
      </c>
      <c r="E102" s="8"/>
    </row>
    <row r="103" spans="1:5" ht="21.75" customHeight="1">
      <c r="A103" s="7">
        <v>101</v>
      </c>
      <c r="B103" s="8" t="str">
        <f>"54282023062922051285830"</f>
        <v>54282023062922051285830</v>
      </c>
      <c r="C103" s="8" t="s">
        <v>6</v>
      </c>
      <c r="D103" s="8" t="str">
        <f>"占紫琴"</f>
        <v>占紫琴</v>
      </c>
      <c r="E103" s="8"/>
    </row>
    <row r="104" spans="1:5" ht="21.75" customHeight="1">
      <c r="A104" s="7">
        <v>102</v>
      </c>
      <c r="B104" s="8" t="str">
        <f>"54282023062922011585799"</f>
        <v>54282023062922011585799</v>
      </c>
      <c r="C104" s="8" t="s">
        <v>6</v>
      </c>
      <c r="D104" s="8" t="str">
        <f>"陈秋菊"</f>
        <v>陈秋菊</v>
      </c>
      <c r="E104" s="8"/>
    </row>
    <row r="105" spans="1:5" ht="21.75" customHeight="1">
      <c r="A105" s="7">
        <v>103</v>
      </c>
      <c r="B105" s="8" t="str">
        <f>"54282023062922041585822"</f>
        <v>54282023062922041585822</v>
      </c>
      <c r="C105" s="8" t="s">
        <v>6</v>
      </c>
      <c r="D105" s="8" t="str">
        <f>"黄奇丹"</f>
        <v>黄奇丹</v>
      </c>
      <c r="E105" s="8"/>
    </row>
    <row r="106" spans="1:5" ht="21.75" customHeight="1">
      <c r="A106" s="7">
        <v>104</v>
      </c>
      <c r="B106" s="8" t="str">
        <f>"54282023062922162185902"</f>
        <v>54282023062922162185902</v>
      </c>
      <c r="C106" s="8" t="s">
        <v>6</v>
      </c>
      <c r="D106" s="8" t="str">
        <f>"李清"</f>
        <v>李清</v>
      </c>
      <c r="E106" s="8"/>
    </row>
    <row r="107" spans="1:5" ht="21.75" customHeight="1">
      <c r="A107" s="7">
        <v>105</v>
      </c>
      <c r="B107" s="8" t="str">
        <f>"54282023062922302485986"</f>
        <v>54282023062922302485986</v>
      </c>
      <c r="C107" s="8" t="s">
        <v>6</v>
      </c>
      <c r="D107" s="8" t="str">
        <f>"邓婷梦"</f>
        <v>邓婷梦</v>
      </c>
      <c r="E107" s="8"/>
    </row>
    <row r="108" spans="1:5" ht="21.75" customHeight="1">
      <c r="A108" s="7">
        <v>106</v>
      </c>
      <c r="B108" s="8" t="str">
        <f>"54282023062923270286259"</f>
        <v>54282023062923270286259</v>
      </c>
      <c r="C108" s="8" t="s">
        <v>6</v>
      </c>
      <c r="D108" s="8" t="str">
        <f>"陈夏琳"</f>
        <v>陈夏琳</v>
      </c>
      <c r="E108" s="8"/>
    </row>
    <row r="109" spans="1:5" ht="21.75" customHeight="1">
      <c r="A109" s="7">
        <v>107</v>
      </c>
      <c r="B109" s="8" t="str">
        <f>"54282023062923282286269"</f>
        <v>54282023062923282286269</v>
      </c>
      <c r="C109" s="8" t="s">
        <v>6</v>
      </c>
      <c r="D109" s="8" t="str">
        <f>"陈琳"</f>
        <v>陈琳</v>
      </c>
      <c r="E109" s="8"/>
    </row>
    <row r="110" spans="1:5" ht="21.75" customHeight="1">
      <c r="A110" s="7">
        <v>108</v>
      </c>
      <c r="B110" s="8" t="str">
        <f>"54282023062923354686295"</f>
        <v>54282023062923354686295</v>
      </c>
      <c r="C110" s="8" t="s">
        <v>6</v>
      </c>
      <c r="D110" s="8" t="str">
        <f>"何慧婷"</f>
        <v>何慧婷</v>
      </c>
      <c r="E110" s="8"/>
    </row>
    <row r="111" spans="1:5" ht="21.75" customHeight="1">
      <c r="A111" s="7">
        <v>109</v>
      </c>
      <c r="B111" s="8" t="str">
        <f>"54282023062923212586239"</f>
        <v>54282023062923212586239</v>
      </c>
      <c r="C111" s="8" t="s">
        <v>6</v>
      </c>
      <c r="D111" s="8" t="str">
        <f>"丁永玲"</f>
        <v>丁永玲</v>
      </c>
      <c r="E111" s="8"/>
    </row>
    <row r="112" spans="1:5" ht="21.75" customHeight="1">
      <c r="A112" s="7">
        <v>110</v>
      </c>
      <c r="B112" s="8" t="str">
        <f>"54282023062923330886284"</f>
        <v>54282023062923330886284</v>
      </c>
      <c r="C112" s="8" t="s">
        <v>6</v>
      </c>
      <c r="D112" s="8" t="str">
        <f>"李诗婕"</f>
        <v>李诗婕</v>
      </c>
      <c r="E112" s="8"/>
    </row>
    <row r="113" spans="1:5" ht="21.75" customHeight="1">
      <c r="A113" s="7">
        <v>111</v>
      </c>
      <c r="B113" s="8" t="str">
        <f>"54282023062817122078941"</f>
        <v>54282023062817122078941</v>
      </c>
      <c r="C113" s="8" t="s">
        <v>6</v>
      </c>
      <c r="D113" s="8" t="str">
        <f>"周晶"</f>
        <v>周晶</v>
      </c>
      <c r="E113" s="8"/>
    </row>
    <row r="114" spans="1:5" ht="21.75" customHeight="1">
      <c r="A114" s="7">
        <v>112</v>
      </c>
      <c r="B114" s="8" t="str">
        <f>"54282023062917133384206"</f>
        <v>54282023062917133384206</v>
      </c>
      <c r="C114" s="8" t="s">
        <v>6</v>
      </c>
      <c r="D114" s="8" t="str">
        <f>"万滢璞"</f>
        <v>万滢璞</v>
      </c>
      <c r="E114" s="8"/>
    </row>
    <row r="115" spans="1:5" ht="21.75" customHeight="1">
      <c r="A115" s="7">
        <v>113</v>
      </c>
      <c r="B115" s="8" t="str">
        <f>"54282023062813385578029"</f>
        <v>54282023062813385578029</v>
      </c>
      <c r="C115" s="8" t="s">
        <v>6</v>
      </c>
      <c r="D115" s="8" t="str">
        <f>"陈素姿"</f>
        <v>陈素姿</v>
      </c>
      <c r="E115" s="8"/>
    </row>
    <row r="116" spans="1:5" ht="21.75" customHeight="1">
      <c r="A116" s="7">
        <v>114</v>
      </c>
      <c r="B116" s="8" t="str">
        <f>"54282023062923215686242"</f>
        <v>54282023062923215686242</v>
      </c>
      <c r="C116" s="8" t="s">
        <v>6</v>
      </c>
      <c r="D116" s="8" t="str">
        <f>"曾欣悦"</f>
        <v>曾欣悦</v>
      </c>
      <c r="E116" s="8"/>
    </row>
    <row r="117" spans="1:5" ht="21.75" customHeight="1">
      <c r="A117" s="7">
        <v>115</v>
      </c>
      <c r="B117" s="8" t="str">
        <f>"54282023062809255776834"</f>
        <v>54282023062809255776834</v>
      </c>
      <c r="C117" s="8" t="s">
        <v>6</v>
      </c>
      <c r="D117" s="8" t="str">
        <f>"赵海茵"</f>
        <v>赵海茵</v>
      </c>
      <c r="E117" s="8"/>
    </row>
    <row r="118" spans="1:5" ht="21.75" customHeight="1">
      <c r="A118" s="7">
        <v>116</v>
      </c>
      <c r="B118" s="8" t="str">
        <f>"54282023063009183787067"</f>
        <v>54282023063009183787067</v>
      </c>
      <c r="C118" s="8" t="s">
        <v>6</v>
      </c>
      <c r="D118" s="8" t="str">
        <f>"陈映杉"</f>
        <v>陈映杉</v>
      </c>
      <c r="E118" s="8"/>
    </row>
    <row r="119" spans="1:5" ht="21.75" customHeight="1">
      <c r="A119" s="7">
        <v>117</v>
      </c>
      <c r="B119" s="8" t="str">
        <f>"54282023063009260087111"</f>
        <v>54282023063009260087111</v>
      </c>
      <c r="C119" s="8" t="s">
        <v>6</v>
      </c>
      <c r="D119" s="8" t="str">
        <f>"李若兰"</f>
        <v>李若兰</v>
      </c>
      <c r="E119" s="8"/>
    </row>
    <row r="120" spans="1:5" ht="21.75" customHeight="1">
      <c r="A120" s="7">
        <v>118</v>
      </c>
      <c r="B120" s="8" t="str">
        <f>"54282023062810535177332"</f>
        <v>54282023062810535177332</v>
      </c>
      <c r="C120" s="8" t="s">
        <v>6</v>
      </c>
      <c r="D120" s="8" t="str">
        <f>"戴姑荣"</f>
        <v>戴姑荣</v>
      </c>
      <c r="E120" s="8"/>
    </row>
    <row r="121" spans="1:5" ht="21.75" customHeight="1">
      <c r="A121" s="7">
        <v>119</v>
      </c>
      <c r="B121" s="8" t="str">
        <f>"54282023062912494182622"</f>
        <v>54282023062912494182622</v>
      </c>
      <c r="C121" s="8" t="s">
        <v>6</v>
      </c>
      <c r="D121" s="8" t="str">
        <f>"崔亚引"</f>
        <v>崔亚引</v>
      </c>
      <c r="E121" s="8"/>
    </row>
    <row r="122" spans="1:5" ht="21.75" customHeight="1">
      <c r="A122" s="7">
        <v>120</v>
      </c>
      <c r="B122" s="8" t="str">
        <f>"54282023063009555787334"</f>
        <v>54282023063009555787334</v>
      </c>
      <c r="C122" s="8" t="s">
        <v>6</v>
      </c>
      <c r="D122" s="8" t="str">
        <f>"钟丽媚"</f>
        <v>钟丽媚</v>
      </c>
      <c r="E122" s="8"/>
    </row>
    <row r="123" spans="1:5" ht="21.75" customHeight="1">
      <c r="A123" s="7">
        <v>121</v>
      </c>
      <c r="B123" s="8" t="str">
        <f>"54282023062917221184244"</f>
        <v>54282023062917221184244</v>
      </c>
      <c r="C123" s="8" t="s">
        <v>6</v>
      </c>
      <c r="D123" s="8" t="str">
        <f>"汪柳岑"</f>
        <v>汪柳岑</v>
      </c>
      <c r="E123" s="8"/>
    </row>
    <row r="124" spans="1:5" ht="21.75" customHeight="1">
      <c r="A124" s="7">
        <v>122</v>
      </c>
      <c r="B124" s="8" t="str">
        <f>"54282023062812075777687"</f>
        <v>54282023062812075777687</v>
      </c>
      <c r="C124" s="8" t="s">
        <v>6</v>
      </c>
      <c r="D124" s="8" t="str">
        <f>"符江丽"</f>
        <v>符江丽</v>
      </c>
      <c r="E124" s="8"/>
    </row>
    <row r="125" spans="1:5" ht="21.75" customHeight="1">
      <c r="A125" s="7">
        <v>123</v>
      </c>
      <c r="B125" s="8" t="str">
        <f>"54282023062922355386021"</f>
        <v>54282023062922355386021</v>
      </c>
      <c r="C125" s="8" t="s">
        <v>6</v>
      </c>
      <c r="D125" s="8" t="str">
        <f>"杜佳蓉"</f>
        <v>杜佳蓉</v>
      </c>
      <c r="E125" s="8"/>
    </row>
    <row r="126" spans="1:5" ht="21.75" customHeight="1">
      <c r="A126" s="7">
        <v>124</v>
      </c>
      <c r="B126" s="8" t="str">
        <f>"54282023063012000688157"</f>
        <v>54282023063012000688157</v>
      </c>
      <c r="C126" s="8" t="s">
        <v>6</v>
      </c>
      <c r="D126" s="8" t="str">
        <f>"王花"</f>
        <v>王花</v>
      </c>
      <c r="E126" s="8"/>
    </row>
    <row r="127" spans="1:5" ht="21.75" customHeight="1">
      <c r="A127" s="7">
        <v>125</v>
      </c>
      <c r="B127" s="8" t="str">
        <f>"54282023063012282588322"</f>
        <v>54282023063012282588322</v>
      </c>
      <c r="C127" s="8" t="s">
        <v>6</v>
      </c>
      <c r="D127" s="8" t="str">
        <f>"郑海怡"</f>
        <v>郑海怡</v>
      </c>
      <c r="E127" s="8"/>
    </row>
    <row r="128" spans="1:5" ht="21.75" customHeight="1">
      <c r="A128" s="7">
        <v>126</v>
      </c>
      <c r="B128" s="8" t="str">
        <f>"54282023063012154788246"</f>
        <v>54282023063012154788246</v>
      </c>
      <c r="C128" s="8" t="s">
        <v>6</v>
      </c>
      <c r="D128" s="8" t="str">
        <f>"邓丽姑"</f>
        <v>邓丽姑</v>
      </c>
      <c r="E128" s="8"/>
    </row>
    <row r="129" spans="1:5" ht="21.75" customHeight="1">
      <c r="A129" s="7">
        <v>127</v>
      </c>
      <c r="B129" s="8" t="str">
        <f>"54282023062912590782682"</f>
        <v>54282023062912590782682</v>
      </c>
      <c r="C129" s="8" t="s">
        <v>6</v>
      </c>
      <c r="D129" s="8" t="str">
        <f>"郭青妍"</f>
        <v>郭青妍</v>
      </c>
      <c r="E129" s="8"/>
    </row>
    <row r="130" spans="1:5" ht="21.75" customHeight="1">
      <c r="A130" s="7">
        <v>128</v>
      </c>
      <c r="B130" s="8" t="str">
        <f>"54282023063011155387916"</f>
        <v>54282023063011155387916</v>
      </c>
      <c r="C130" s="8" t="s">
        <v>6</v>
      </c>
      <c r="D130" s="8" t="str">
        <f>"羊春娇"</f>
        <v>羊春娇</v>
      </c>
      <c r="E130" s="8"/>
    </row>
    <row r="131" spans="1:5" ht="21.75" customHeight="1">
      <c r="A131" s="7">
        <v>129</v>
      </c>
      <c r="B131" s="8" t="str">
        <f>"54282023062822424980143"</f>
        <v>54282023062822424980143</v>
      </c>
      <c r="C131" s="8" t="s">
        <v>6</v>
      </c>
      <c r="D131" s="8" t="str">
        <f>"沈小颜"</f>
        <v>沈小颜</v>
      </c>
      <c r="E131" s="8"/>
    </row>
    <row r="132" spans="1:5" ht="21.75" customHeight="1">
      <c r="A132" s="7">
        <v>130</v>
      </c>
      <c r="B132" s="8" t="str">
        <f>"54282023062922535186115"</f>
        <v>54282023062922535186115</v>
      </c>
      <c r="C132" s="8" t="s">
        <v>6</v>
      </c>
      <c r="D132" s="8" t="str">
        <f>"冉娟"</f>
        <v>冉娟</v>
      </c>
      <c r="E132" s="8"/>
    </row>
    <row r="133" spans="1:5" ht="21.75" customHeight="1">
      <c r="A133" s="7">
        <v>131</v>
      </c>
      <c r="B133" s="8" t="str">
        <f>"54282023062809372076897"</f>
        <v>54282023062809372076897</v>
      </c>
      <c r="C133" s="8" t="s">
        <v>6</v>
      </c>
      <c r="D133" s="8" t="str">
        <f>"文丽阳"</f>
        <v>文丽阳</v>
      </c>
      <c r="E133" s="8"/>
    </row>
    <row r="134" spans="1:5" ht="21.75" customHeight="1">
      <c r="A134" s="7">
        <v>132</v>
      </c>
      <c r="B134" s="8" t="str">
        <f>"54282023063013364388718"</f>
        <v>54282023063013364388718</v>
      </c>
      <c r="C134" s="8" t="s">
        <v>6</v>
      </c>
      <c r="D134" s="8" t="str">
        <f>"麦珍"</f>
        <v>麦珍</v>
      </c>
      <c r="E134" s="8"/>
    </row>
    <row r="135" spans="1:5" ht="21.75" customHeight="1">
      <c r="A135" s="7">
        <v>133</v>
      </c>
      <c r="B135" s="8" t="str">
        <f>"54282023063013523088811"</f>
        <v>54282023063013523088811</v>
      </c>
      <c r="C135" s="8" t="s">
        <v>6</v>
      </c>
      <c r="D135" s="8" t="str">
        <f>"李春姣"</f>
        <v>李春姣</v>
      </c>
      <c r="E135" s="8"/>
    </row>
    <row r="136" spans="1:5" ht="21.75" customHeight="1">
      <c r="A136" s="7">
        <v>134</v>
      </c>
      <c r="B136" s="8" t="str">
        <f>"54282023063009470087260"</f>
        <v>54282023063009470087260</v>
      </c>
      <c r="C136" s="8" t="s">
        <v>6</v>
      </c>
      <c r="D136" s="8" t="str">
        <f>"王梦娥"</f>
        <v>王梦娥</v>
      </c>
      <c r="E136" s="8"/>
    </row>
    <row r="137" spans="1:5" ht="21.75" customHeight="1">
      <c r="A137" s="7">
        <v>135</v>
      </c>
      <c r="B137" s="8" t="str">
        <f>"54282023063015114189365"</f>
        <v>54282023063015114189365</v>
      </c>
      <c r="C137" s="8" t="s">
        <v>6</v>
      </c>
      <c r="D137" s="8" t="str">
        <f>"王彩玉"</f>
        <v>王彩玉</v>
      </c>
      <c r="E137" s="8"/>
    </row>
    <row r="138" spans="1:5" ht="21.75" customHeight="1">
      <c r="A138" s="7">
        <v>136</v>
      </c>
      <c r="B138" s="8" t="str">
        <f>"54282023062922071485838"</f>
        <v>54282023062922071485838</v>
      </c>
      <c r="C138" s="8" t="s">
        <v>6</v>
      </c>
      <c r="D138" s="8" t="str">
        <f>"简金玲"</f>
        <v>简金玲</v>
      </c>
      <c r="E138" s="8"/>
    </row>
    <row r="139" spans="1:5" ht="21.75" customHeight="1">
      <c r="A139" s="7">
        <v>137</v>
      </c>
      <c r="B139" s="8" t="str">
        <f>"54282023063015505889723"</f>
        <v>54282023063015505889723</v>
      </c>
      <c r="C139" s="8" t="s">
        <v>6</v>
      </c>
      <c r="D139" s="8" t="str">
        <f>"郭雨晴"</f>
        <v>郭雨晴</v>
      </c>
      <c r="E139" s="8"/>
    </row>
    <row r="140" spans="1:5" ht="21.75" customHeight="1">
      <c r="A140" s="7">
        <v>138</v>
      </c>
      <c r="B140" s="8" t="str">
        <f>"54282023062815182878402"</f>
        <v>54282023062815182878402</v>
      </c>
      <c r="C140" s="8" t="s">
        <v>6</v>
      </c>
      <c r="D140" s="8" t="str">
        <f>"陈韬宇"</f>
        <v>陈韬宇</v>
      </c>
      <c r="E140" s="8"/>
    </row>
    <row r="141" spans="1:5" ht="21.75" customHeight="1">
      <c r="A141" s="7">
        <v>139</v>
      </c>
      <c r="B141" s="8" t="str">
        <f>"54282023063017195289988"</f>
        <v>54282023063017195289988</v>
      </c>
      <c r="C141" s="8" t="s">
        <v>6</v>
      </c>
      <c r="D141" s="8" t="str">
        <f>"吴月"</f>
        <v>吴月</v>
      </c>
      <c r="E141" s="8"/>
    </row>
    <row r="142" spans="1:5" ht="21.75" customHeight="1">
      <c r="A142" s="7">
        <v>140</v>
      </c>
      <c r="B142" s="8" t="str">
        <f>"54282023063017372290023"</f>
        <v>54282023063017372290023</v>
      </c>
      <c r="C142" s="8" t="s">
        <v>6</v>
      </c>
      <c r="D142" s="8" t="str">
        <f>"蔡亲芳"</f>
        <v>蔡亲芳</v>
      </c>
      <c r="E142" s="8"/>
    </row>
    <row r="143" spans="1:5" ht="21.75" customHeight="1">
      <c r="A143" s="7">
        <v>141</v>
      </c>
      <c r="B143" s="8" t="str">
        <f>"54282023062820020779483"</f>
        <v>54282023062820020779483</v>
      </c>
      <c r="C143" s="8" t="s">
        <v>6</v>
      </c>
      <c r="D143" s="8" t="str">
        <f>"李慧婷"</f>
        <v>李慧婷</v>
      </c>
      <c r="E143" s="8"/>
    </row>
    <row r="144" spans="1:5" ht="21.75" customHeight="1">
      <c r="A144" s="7">
        <v>142</v>
      </c>
      <c r="B144" s="8" t="str">
        <f>"54282023062923332986289"</f>
        <v>54282023062923332986289</v>
      </c>
      <c r="C144" s="8" t="s">
        <v>6</v>
      </c>
      <c r="D144" s="8" t="str">
        <f>"王秀玉"</f>
        <v>王秀玉</v>
      </c>
      <c r="E144" s="8"/>
    </row>
    <row r="145" spans="1:5" ht="21.75" customHeight="1">
      <c r="A145" s="7">
        <v>143</v>
      </c>
      <c r="B145" s="8" t="str">
        <f>"54282023063019055490226"</f>
        <v>54282023063019055490226</v>
      </c>
      <c r="C145" s="8" t="s">
        <v>6</v>
      </c>
      <c r="D145" s="8" t="str">
        <f>"符芳叶"</f>
        <v>符芳叶</v>
      </c>
      <c r="E145" s="8"/>
    </row>
    <row r="146" spans="1:5" ht="21.75" customHeight="1">
      <c r="A146" s="7">
        <v>144</v>
      </c>
      <c r="B146" s="8" t="str">
        <f>"54282023062823510580320"</f>
        <v>54282023062823510580320</v>
      </c>
      <c r="C146" s="8" t="s">
        <v>6</v>
      </c>
      <c r="D146" s="8" t="str">
        <f>"陈祖捷"</f>
        <v>陈祖捷</v>
      </c>
      <c r="E146" s="8"/>
    </row>
    <row r="147" spans="1:5" ht="21.75" customHeight="1">
      <c r="A147" s="7">
        <v>145</v>
      </c>
      <c r="B147" s="8" t="str">
        <f>"54282023063019392590284"</f>
        <v>54282023063019392590284</v>
      </c>
      <c r="C147" s="8" t="s">
        <v>6</v>
      </c>
      <c r="D147" s="8" t="str">
        <f>"薛玉柳"</f>
        <v>薛玉柳</v>
      </c>
      <c r="E147" s="8"/>
    </row>
    <row r="148" spans="1:5" ht="21.75" customHeight="1">
      <c r="A148" s="7">
        <v>146</v>
      </c>
      <c r="B148" s="8" t="str">
        <f>"54282023062822172280049"</f>
        <v>54282023062822172280049</v>
      </c>
      <c r="C148" s="8" t="s">
        <v>6</v>
      </c>
      <c r="D148" s="8" t="str">
        <f>"张平英"</f>
        <v>张平英</v>
      </c>
      <c r="E148" s="8"/>
    </row>
    <row r="149" spans="1:5" ht="21.75" customHeight="1">
      <c r="A149" s="7">
        <v>147</v>
      </c>
      <c r="B149" s="8" t="str">
        <f>"54282023062917382384330"</f>
        <v>54282023062917382384330</v>
      </c>
      <c r="C149" s="8" t="s">
        <v>6</v>
      </c>
      <c r="D149" s="8" t="str">
        <f>"王婵"</f>
        <v>王婵</v>
      </c>
      <c r="E149" s="8"/>
    </row>
    <row r="150" spans="1:5" ht="21.75" customHeight="1">
      <c r="A150" s="7">
        <v>148</v>
      </c>
      <c r="B150" s="8" t="str">
        <f>"54282023063020583190426"</f>
        <v>54282023063020583190426</v>
      </c>
      <c r="C150" s="8" t="s">
        <v>6</v>
      </c>
      <c r="D150" s="8" t="str">
        <f>"曾静"</f>
        <v>曾静</v>
      </c>
      <c r="E150" s="8"/>
    </row>
    <row r="151" spans="1:5" ht="21.75" customHeight="1">
      <c r="A151" s="7">
        <v>149</v>
      </c>
      <c r="B151" s="8" t="str">
        <f>"54282023063018133090120"</f>
        <v>54282023063018133090120</v>
      </c>
      <c r="C151" s="8" t="s">
        <v>6</v>
      </c>
      <c r="D151" s="8" t="str">
        <f>"蔡仁慧"</f>
        <v>蔡仁慧</v>
      </c>
      <c r="E151" s="8"/>
    </row>
    <row r="152" spans="1:5" ht="21.75" customHeight="1">
      <c r="A152" s="7">
        <v>150</v>
      </c>
      <c r="B152" s="8" t="str">
        <f>"54282023063021384090508"</f>
        <v>54282023063021384090508</v>
      </c>
      <c r="C152" s="8" t="s">
        <v>6</v>
      </c>
      <c r="D152" s="8" t="str">
        <f>"郑英妃"</f>
        <v>郑英妃</v>
      </c>
      <c r="E152" s="8"/>
    </row>
    <row r="153" spans="1:5" ht="21.75" customHeight="1">
      <c r="A153" s="7">
        <v>151</v>
      </c>
      <c r="B153" s="8" t="str">
        <f>"54282023062922331986001"</f>
        <v>54282023062922331986001</v>
      </c>
      <c r="C153" s="8" t="s">
        <v>6</v>
      </c>
      <c r="D153" s="8" t="str">
        <f>"李广娟"</f>
        <v>李广娟</v>
      </c>
      <c r="E153" s="8"/>
    </row>
    <row r="154" spans="1:5" ht="21.75" customHeight="1">
      <c r="A154" s="7">
        <v>152</v>
      </c>
      <c r="B154" s="8" t="str">
        <f>"54282023062923372886304"</f>
        <v>54282023062923372886304</v>
      </c>
      <c r="C154" s="8" t="s">
        <v>6</v>
      </c>
      <c r="D154" s="8" t="str">
        <f>"韩玉芳"</f>
        <v>韩玉芳</v>
      </c>
      <c r="E154" s="8"/>
    </row>
    <row r="155" spans="1:5" ht="21.75" customHeight="1">
      <c r="A155" s="7">
        <v>153</v>
      </c>
      <c r="B155" s="8" t="str">
        <f>"54282023062815073778348"</f>
        <v>54282023062815073778348</v>
      </c>
      <c r="C155" s="8" t="s">
        <v>6</v>
      </c>
      <c r="D155" s="8" t="str">
        <f>"林艺君"</f>
        <v>林艺君</v>
      </c>
      <c r="E155" s="8"/>
    </row>
    <row r="156" spans="1:5" ht="21.75" customHeight="1">
      <c r="A156" s="7">
        <v>154</v>
      </c>
      <c r="B156" s="8" t="str">
        <f>"54282023063022323490606"</f>
        <v>54282023063022323490606</v>
      </c>
      <c r="C156" s="8" t="s">
        <v>6</v>
      </c>
      <c r="D156" s="8" t="str">
        <f>"易海凤"</f>
        <v>易海凤</v>
      </c>
      <c r="E156" s="8"/>
    </row>
    <row r="157" spans="1:5" ht="21.75" customHeight="1">
      <c r="A157" s="7">
        <v>155</v>
      </c>
      <c r="B157" s="8" t="str">
        <f>"54282023062820473879648"</f>
        <v>54282023062820473879648</v>
      </c>
      <c r="C157" s="8" t="s">
        <v>6</v>
      </c>
      <c r="D157" s="8" t="str">
        <f>"黄日曼"</f>
        <v>黄日曼</v>
      </c>
      <c r="E157" s="8"/>
    </row>
    <row r="158" spans="1:5" ht="21.75" customHeight="1">
      <c r="A158" s="7">
        <v>156</v>
      </c>
      <c r="B158" s="8" t="str">
        <f>"54282023063023294790695"</f>
        <v>54282023063023294790695</v>
      </c>
      <c r="C158" s="8" t="s">
        <v>6</v>
      </c>
      <c r="D158" s="8" t="str">
        <f>"谢苗"</f>
        <v>谢苗</v>
      </c>
      <c r="E158" s="8"/>
    </row>
    <row r="159" spans="1:5" ht="21.75" customHeight="1">
      <c r="A159" s="7">
        <v>157</v>
      </c>
      <c r="B159" s="8" t="str">
        <f>"54282023062914000582954"</f>
        <v>54282023062914000582954</v>
      </c>
      <c r="C159" s="8" t="s">
        <v>6</v>
      </c>
      <c r="D159" s="8" t="str">
        <f>"刘淑妍"</f>
        <v>刘淑妍</v>
      </c>
      <c r="E159" s="8"/>
    </row>
    <row r="160" spans="1:5" ht="21.75" customHeight="1">
      <c r="A160" s="7">
        <v>158</v>
      </c>
      <c r="B160" s="8" t="str">
        <f>"54282023062921003185389"</f>
        <v>54282023062921003185389</v>
      </c>
      <c r="C160" s="8" t="s">
        <v>6</v>
      </c>
      <c r="D160" s="8" t="str">
        <f>"杨丽丽"</f>
        <v>杨丽丽</v>
      </c>
      <c r="E160" s="8"/>
    </row>
    <row r="161" spans="1:5" ht="21.75" customHeight="1">
      <c r="A161" s="7">
        <v>159</v>
      </c>
      <c r="B161" s="8" t="str">
        <f>"54282023070108103890850"</f>
        <v>54282023070108103890850</v>
      </c>
      <c r="C161" s="8" t="s">
        <v>6</v>
      </c>
      <c r="D161" s="8" t="str">
        <f>"李紫妹"</f>
        <v>李紫妹</v>
      </c>
      <c r="E161" s="8"/>
    </row>
    <row r="162" spans="1:5" ht="21.75" customHeight="1">
      <c r="A162" s="7">
        <v>160</v>
      </c>
      <c r="B162" s="8" t="str">
        <f>"54282023070109441990999"</f>
        <v>54282023070109441990999</v>
      </c>
      <c r="C162" s="8" t="s">
        <v>6</v>
      </c>
      <c r="D162" s="8" t="str">
        <f>"邱建兴"</f>
        <v>邱建兴</v>
      </c>
      <c r="E162" s="8"/>
    </row>
    <row r="163" spans="1:5" ht="21.75" customHeight="1">
      <c r="A163" s="7">
        <v>161</v>
      </c>
      <c r="B163" s="8" t="str">
        <f>"54282023070108432290880"</f>
        <v>54282023070108432290880</v>
      </c>
      <c r="C163" s="8" t="s">
        <v>6</v>
      </c>
      <c r="D163" s="8" t="str">
        <f>"黎荣女"</f>
        <v>黎荣女</v>
      </c>
      <c r="E163" s="8"/>
    </row>
    <row r="164" spans="1:5" ht="21.75" customHeight="1">
      <c r="A164" s="7">
        <v>162</v>
      </c>
      <c r="B164" s="8" t="str">
        <f>"54282023070109431290998"</f>
        <v>54282023070109431290998</v>
      </c>
      <c r="C164" s="8" t="s">
        <v>6</v>
      </c>
      <c r="D164" s="8" t="str">
        <f>"郑惠艳"</f>
        <v>郑惠艳</v>
      </c>
      <c r="E164" s="8"/>
    </row>
    <row r="165" spans="1:5" ht="21.75" customHeight="1">
      <c r="A165" s="7">
        <v>163</v>
      </c>
      <c r="B165" s="8" t="str">
        <f>"54282023062916473084031"</f>
        <v>54282023062916473084031</v>
      </c>
      <c r="C165" s="8" t="s">
        <v>6</v>
      </c>
      <c r="D165" s="8" t="str">
        <f>"方晶"</f>
        <v>方晶</v>
      </c>
      <c r="E165" s="8"/>
    </row>
    <row r="166" spans="1:5" ht="21.75" customHeight="1">
      <c r="A166" s="7">
        <v>164</v>
      </c>
      <c r="B166" s="8" t="str">
        <f>"54282023070110375591125"</f>
        <v>54282023070110375591125</v>
      </c>
      <c r="C166" s="8" t="s">
        <v>6</v>
      </c>
      <c r="D166" s="8" t="str">
        <f>"符上妹"</f>
        <v>符上妹</v>
      </c>
      <c r="E166" s="8"/>
    </row>
    <row r="167" spans="1:5" ht="21.75" customHeight="1">
      <c r="A167" s="7">
        <v>165</v>
      </c>
      <c r="B167" s="8" t="str">
        <f>"54282023070110272791089"</f>
        <v>54282023070110272791089</v>
      </c>
      <c r="C167" s="8" t="s">
        <v>6</v>
      </c>
      <c r="D167" s="8" t="str">
        <f>"谢海愿"</f>
        <v>谢海愿</v>
      </c>
      <c r="E167" s="8"/>
    </row>
    <row r="168" spans="1:5" ht="21.75" customHeight="1">
      <c r="A168" s="7">
        <v>166</v>
      </c>
      <c r="B168" s="8" t="str">
        <f>"54282023062921474785702"</f>
        <v>54282023062921474785702</v>
      </c>
      <c r="C168" s="8" t="s">
        <v>6</v>
      </c>
      <c r="D168" s="8" t="str">
        <f>"吴贤丹"</f>
        <v>吴贤丹</v>
      </c>
      <c r="E168" s="8"/>
    </row>
    <row r="169" spans="1:5" ht="21.75" customHeight="1">
      <c r="A169" s="7">
        <v>167</v>
      </c>
      <c r="B169" s="8" t="str">
        <f>"54282023063012371688368"</f>
        <v>54282023063012371688368</v>
      </c>
      <c r="C169" s="8" t="s">
        <v>6</v>
      </c>
      <c r="D169" s="8" t="str">
        <f>"黄丽灵"</f>
        <v>黄丽灵</v>
      </c>
      <c r="E169" s="8"/>
    </row>
    <row r="170" spans="1:5" ht="21.75" customHeight="1">
      <c r="A170" s="7">
        <v>168</v>
      </c>
      <c r="B170" s="8" t="str">
        <f>"54282023070112162991346"</f>
        <v>54282023070112162991346</v>
      </c>
      <c r="C170" s="8" t="s">
        <v>6</v>
      </c>
      <c r="D170" s="8" t="str">
        <f>"黄文蕾"</f>
        <v>黄文蕾</v>
      </c>
      <c r="E170" s="8"/>
    </row>
    <row r="171" spans="1:5" ht="21.75" customHeight="1">
      <c r="A171" s="7">
        <v>169</v>
      </c>
      <c r="B171" s="8" t="str">
        <f>"54282023070111413291286"</f>
        <v>54282023070111413291286</v>
      </c>
      <c r="C171" s="8" t="s">
        <v>6</v>
      </c>
      <c r="D171" s="8" t="str">
        <f>"李美琨"</f>
        <v>李美琨</v>
      </c>
      <c r="E171" s="8"/>
    </row>
    <row r="172" spans="1:5" ht="21.75" customHeight="1">
      <c r="A172" s="7">
        <v>170</v>
      </c>
      <c r="B172" s="8" t="str">
        <f>"54282023070112410591400"</f>
        <v>54282023070112410591400</v>
      </c>
      <c r="C172" s="8" t="s">
        <v>6</v>
      </c>
      <c r="D172" s="8" t="str">
        <f>"李春娴"</f>
        <v>李春娴</v>
      </c>
      <c r="E172" s="8"/>
    </row>
    <row r="173" spans="1:5" ht="21.75" customHeight="1">
      <c r="A173" s="7">
        <v>171</v>
      </c>
      <c r="B173" s="8" t="str">
        <f>"54282023070112495691424"</f>
        <v>54282023070112495691424</v>
      </c>
      <c r="C173" s="8" t="s">
        <v>6</v>
      </c>
      <c r="D173" s="8" t="str">
        <f>"孙俪"</f>
        <v>孙俪</v>
      </c>
      <c r="E173" s="8"/>
    </row>
    <row r="174" spans="1:5" ht="21.75" customHeight="1">
      <c r="A174" s="7">
        <v>172</v>
      </c>
      <c r="B174" s="8" t="str">
        <f>"54282023063018590290213"</f>
        <v>54282023063018590290213</v>
      </c>
      <c r="C174" s="8" t="s">
        <v>6</v>
      </c>
      <c r="D174" s="8" t="str">
        <f>"王广花"</f>
        <v>王广花</v>
      </c>
      <c r="E174" s="8"/>
    </row>
    <row r="175" spans="1:5" ht="21.75" customHeight="1">
      <c r="A175" s="7">
        <v>173</v>
      </c>
      <c r="B175" s="8" t="str">
        <f>"54282023070114033591561"</f>
        <v>54282023070114033591561</v>
      </c>
      <c r="C175" s="8" t="s">
        <v>6</v>
      </c>
      <c r="D175" s="8" t="str">
        <f>"王光强"</f>
        <v>王光强</v>
      </c>
      <c r="E175" s="8"/>
    </row>
    <row r="176" spans="1:5" ht="21.75" customHeight="1">
      <c r="A176" s="7">
        <v>174</v>
      </c>
      <c r="B176" s="8" t="str">
        <f>"54282023070114232191597"</f>
        <v>54282023070114232191597</v>
      </c>
      <c r="C176" s="8" t="s">
        <v>6</v>
      </c>
      <c r="D176" s="8" t="str">
        <f>"曾小曼"</f>
        <v>曾小曼</v>
      </c>
      <c r="E176" s="8"/>
    </row>
    <row r="177" spans="1:5" ht="21.75" customHeight="1">
      <c r="A177" s="7">
        <v>175</v>
      </c>
      <c r="B177" s="8" t="str">
        <f>"54282023062817501979080"</f>
        <v>54282023062817501979080</v>
      </c>
      <c r="C177" s="8" t="s">
        <v>6</v>
      </c>
      <c r="D177" s="8" t="str">
        <f>"崔惠珍"</f>
        <v>崔惠珍</v>
      </c>
      <c r="E177" s="8"/>
    </row>
    <row r="178" spans="1:5" ht="21.75" customHeight="1">
      <c r="A178" s="7">
        <v>176</v>
      </c>
      <c r="B178" s="8" t="str">
        <f>"54282023063015331889551"</f>
        <v>54282023063015331889551</v>
      </c>
      <c r="C178" s="8" t="s">
        <v>6</v>
      </c>
      <c r="D178" s="8" t="str">
        <f>"吴思瑾"</f>
        <v>吴思瑾</v>
      </c>
      <c r="E178" s="8"/>
    </row>
    <row r="179" spans="1:5" ht="21.75" customHeight="1">
      <c r="A179" s="7">
        <v>177</v>
      </c>
      <c r="B179" s="8" t="str">
        <f>"54282023062820311579589"</f>
        <v>54282023062820311579589</v>
      </c>
      <c r="C179" s="8" t="s">
        <v>6</v>
      </c>
      <c r="D179" s="8" t="str">
        <f>"唐春慰"</f>
        <v>唐春慰</v>
      </c>
      <c r="E179" s="8"/>
    </row>
    <row r="180" spans="1:5" ht="21.75" customHeight="1">
      <c r="A180" s="7">
        <v>178</v>
      </c>
      <c r="B180" s="8" t="str">
        <f>"54282023063019321090274"</f>
        <v>54282023063019321090274</v>
      </c>
      <c r="C180" s="8" t="s">
        <v>6</v>
      </c>
      <c r="D180" s="8" t="str">
        <f>"闻鑫"</f>
        <v>闻鑫</v>
      </c>
      <c r="E180" s="8"/>
    </row>
    <row r="181" spans="1:5" ht="21.75" customHeight="1">
      <c r="A181" s="7">
        <v>179</v>
      </c>
      <c r="B181" s="8" t="str">
        <f>"54282023070117445791972"</f>
        <v>54282023070117445791972</v>
      </c>
      <c r="C181" s="8" t="s">
        <v>6</v>
      </c>
      <c r="D181" s="8" t="str">
        <f>"林娜娜"</f>
        <v>林娜娜</v>
      </c>
      <c r="E181" s="8"/>
    </row>
    <row r="182" spans="1:5" ht="21.75" customHeight="1">
      <c r="A182" s="7">
        <v>180</v>
      </c>
      <c r="B182" s="8" t="str">
        <f>"54282023070119175792146"</f>
        <v>54282023070119175792146</v>
      </c>
      <c r="C182" s="8" t="s">
        <v>6</v>
      </c>
      <c r="D182" s="8" t="str">
        <f>"李玉英"</f>
        <v>李玉英</v>
      </c>
      <c r="E182" s="8"/>
    </row>
    <row r="183" spans="1:5" ht="21.75" customHeight="1">
      <c r="A183" s="7">
        <v>181</v>
      </c>
      <c r="B183" s="8" t="str">
        <f>"54282023070112434491410"</f>
        <v>54282023070112434491410</v>
      </c>
      <c r="C183" s="8" t="s">
        <v>6</v>
      </c>
      <c r="D183" s="8" t="str">
        <f>"莫冰"</f>
        <v>莫冰</v>
      </c>
      <c r="E183" s="8"/>
    </row>
    <row r="184" spans="1:5" ht="21.75" customHeight="1">
      <c r="A184" s="7">
        <v>182</v>
      </c>
      <c r="B184" s="8" t="str">
        <f>"54282023070120030992234"</f>
        <v>54282023070120030992234</v>
      </c>
      <c r="C184" s="8" t="s">
        <v>6</v>
      </c>
      <c r="D184" s="8" t="str">
        <f>"詹其苹"</f>
        <v>詹其苹</v>
      </c>
      <c r="E184" s="8"/>
    </row>
    <row r="185" spans="1:5" ht="21.75" customHeight="1">
      <c r="A185" s="7">
        <v>183</v>
      </c>
      <c r="B185" s="8" t="str">
        <f>"54282023063019020190216"</f>
        <v>54282023063019020190216</v>
      </c>
      <c r="C185" s="8" t="s">
        <v>6</v>
      </c>
      <c r="D185" s="8" t="str">
        <f>"高冬利"</f>
        <v>高冬利</v>
      </c>
      <c r="E185" s="8"/>
    </row>
    <row r="186" spans="1:5" ht="21.75" customHeight="1">
      <c r="A186" s="7">
        <v>184</v>
      </c>
      <c r="B186" s="8" t="str">
        <f>"54282023070110251091084"</f>
        <v>54282023070110251091084</v>
      </c>
      <c r="C186" s="8" t="s">
        <v>6</v>
      </c>
      <c r="D186" s="8" t="str">
        <f>"林晓贝"</f>
        <v>林晓贝</v>
      </c>
      <c r="E186" s="8"/>
    </row>
    <row r="187" spans="1:5" ht="21.75" customHeight="1">
      <c r="A187" s="7">
        <v>185</v>
      </c>
      <c r="B187" s="8" t="str">
        <f>"54282023070121220592418"</f>
        <v>54282023070121220592418</v>
      </c>
      <c r="C187" s="8" t="s">
        <v>6</v>
      </c>
      <c r="D187" s="8" t="str">
        <f>"朱莹莹"</f>
        <v>朱莹莹</v>
      </c>
      <c r="E187" s="8"/>
    </row>
    <row r="188" spans="1:5" ht="21.75" customHeight="1">
      <c r="A188" s="7">
        <v>186</v>
      </c>
      <c r="B188" s="8" t="str">
        <f>"54282023070111554691313"</f>
        <v>54282023070111554691313</v>
      </c>
      <c r="C188" s="8" t="s">
        <v>6</v>
      </c>
      <c r="D188" s="8" t="str">
        <f>"裴玉莹"</f>
        <v>裴玉莹</v>
      </c>
      <c r="E188" s="8"/>
    </row>
    <row r="189" spans="1:5" ht="21.75" customHeight="1">
      <c r="A189" s="7">
        <v>187</v>
      </c>
      <c r="B189" s="8" t="str">
        <f>"54282023063010101687439"</f>
        <v>54282023063010101687439</v>
      </c>
      <c r="C189" s="8" t="s">
        <v>6</v>
      </c>
      <c r="D189" s="8" t="str">
        <f>"黄莉妹"</f>
        <v>黄莉妹</v>
      </c>
      <c r="E189" s="8"/>
    </row>
    <row r="190" spans="1:5" ht="21.75" customHeight="1">
      <c r="A190" s="7">
        <v>188</v>
      </c>
      <c r="B190" s="8" t="str">
        <f>"54282023062809155176785"</f>
        <v>54282023062809155176785</v>
      </c>
      <c r="C190" s="8" t="s">
        <v>6</v>
      </c>
      <c r="D190" s="8" t="str">
        <f>"陈恩思"</f>
        <v>陈恩思</v>
      </c>
      <c r="E190" s="8"/>
    </row>
    <row r="191" spans="1:5" ht="21.75" customHeight="1">
      <c r="A191" s="7">
        <v>189</v>
      </c>
      <c r="B191" s="8" t="str">
        <f>"54282023070121453292471"</f>
        <v>54282023070121453292471</v>
      </c>
      <c r="C191" s="8" t="s">
        <v>6</v>
      </c>
      <c r="D191" s="8" t="str">
        <f>"韦慧"</f>
        <v>韦慧</v>
      </c>
      <c r="E191" s="8"/>
    </row>
    <row r="192" spans="1:5" ht="21.75" customHeight="1">
      <c r="A192" s="7">
        <v>190</v>
      </c>
      <c r="B192" s="8" t="str">
        <f>"54282023070121570392500"</f>
        <v>54282023070121570392500</v>
      </c>
      <c r="C192" s="8" t="s">
        <v>6</v>
      </c>
      <c r="D192" s="8" t="str">
        <f>"冯秀兰"</f>
        <v>冯秀兰</v>
      </c>
      <c r="E192" s="8"/>
    </row>
    <row r="193" spans="1:5" ht="21.75" customHeight="1">
      <c r="A193" s="7">
        <v>191</v>
      </c>
      <c r="B193" s="8" t="str">
        <f>"54282023070121234492422"</f>
        <v>54282023070121234492422</v>
      </c>
      <c r="C193" s="8" t="s">
        <v>6</v>
      </c>
      <c r="D193" s="8" t="str">
        <f>"陈艳莹"</f>
        <v>陈艳莹</v>
      </c>
      <c r="E193" s="8"/>
    </row>
    <row r="194" spans="1:5" ht="21.75" customHeight="1">
      <c r="A194" s="7">
        <v>192</v>
      </c>
      <c r="B194" s="8" t="str">
        <f>"54282023062914240083040"</f>
        <v>54282023062914240083040</v>
      </c>
      <c r="C194" s="8" t="s">
        <v>6</v>
      </c>
      <c r="D194" s="8" t="str">
        <f>"刘桂丹"</f>
        <v>刘桂丹</v>
      </c>
      <c r="E194" s="8"/>
    </row>
    <row r="195" spans="1:5" ht="21.75" customHeight="1">
      <c r="A195" s="7">
        <v>193</v>
      </c>
      <c r="B195" s="8" t="str">
        <f>"54282023070206442292788"</f>
        <v>54282023070206442292788</v>
      </c>
      <c r="C195" s="8" t="s">
        <v>6</v>
      </c>
      <c r="D195" s="8" t="str">
        <f>"李婧琦"</f>
        <v>李婧琦</v>
      </c>
      <c r="E195" s="8"/>
    </row>
    <row r="196" spans="1:5" ht="21.75" customHeight="1">
      <c r="A196" s="7">
        <v>194</v>
      </c>
      <c r="B196" s="8" t="str">
        <f>"54282023070209164392988"</f>
        <v>54282023070209164392988</v>
      </c>
      <c r="C196" s="8" t="s">
        <v>6</v>
      </c>
      <c r="D196" s="8" t="str">
        <f>"王美彦"</f>
        <v>王美彦</v>
      </c>
      <c r="E196" s="8"/>
    </row>
    <row r="197" spans="1:5" ht="21.75" customHeight="1">
      <c r="A197" s="7">
        <v>195</v>
      </c>
      <c r="B197" s="8" t="str">
        <f>"54282023062910035281360"</f>
        <v>54282023062910035281360</v>
      </c>
      <c r="C197" s="8" t="s">
        <v>6</v>
      </c>
      <c r="D197" s="8" t="str">
        <f>"钟雪红"</f>
        <v>钟雪红</v>
      </c>
      <c r="E197" s="8"/>
    </row>
    <row r="198" spans="1:5" ht="21.75" customHeight="1">
      <c r="A198" s="7">
        <v>196</v>
      </c>
      <c r="B198" s="8" t="str">
        <f>"54282023070210365393206"</f>
        <v>54282023070210365393206</v>
      </c>
      <c r="C198" s="8" t="s">
        <v>6</v>
      </c>
      <c r="D198" s="8" t="str">
        <f>"罗妹娟"</f>
        <v>罗妹娟</v>
      </c>
      <c r="E198" s="8"/>
    </row>
    <row r="199" spans="1:5" ht="21.75" customHeight="1">
      <c r="A199" s="7">
        <v>197</v>
      </c>
      <c r="B199" s="8" t="str">
        <f>"54282023070210572893263"</f>
        <v>54282023070210572893263</v>
      </c>
      <c r="C199" s="8" t="s">
        <v>6</v>
      </c>
      <c r="D199" s="8" t="str">
        <f>"陈海霞"</f>
        <v>陈海霞</v>
      </c>
      <c r="E199" s="8"/>
    </row>
    <row r="200" spans="1:5" ht="21.75" customHeight="1">
      <c r="A200" s="7">
        <v>198</v>
      </c>
      <c r="B200" s="8" t="str">
        <f>"54282023063010071687415"</f>
        <v>54282023063010071687415</v>
      </c>
      <c r="C200" s="8" t="s">
        <v>6</v>
      </c>
      <c r="D200" s="8" t="str">
        <f>"许思萍"</f>
        <v>许思萍</v>
      </c>
      <c r="E200" s="8"/>
    </row>
    <row r="201" spans="1:5" ht="21.75" customHeight="1">
      <c r="A201" s="7">
        <v>199</v>
      </c>
      <c r="B201" s="8" t="str">
        <f>"54282023070121023392377"</f>
        <v>54282023070121023392377</v>
      </c>
      <c r="C201" s="8" t="s">
        <v>6</v>
      </c>
      <c r="D201" s="8" t="str">
        <f>"潘正丽"</f>
        <v>潘正丽</v>
      </c>
      <c r="E201" s="8"/>
    </row>
    <row r="202" spans="1:5" ht="21.75" customHeight="1">
      <c r="A202" s="7">
        <v>200</v>
      </c>
      <c r="B202" s="8" t="str">
        <f>"54282023070211171493317"</f>
        <v>54282023070211171493317</v>
      </c>
      <c r="C202" s="8" t="s">
        <v>6</v>
      </c>
      <c r="D202" s="8" t="str">
        <f>"林风兰"</f>
        <v>林风兰</v>
      </c>
      <c r="E202" s="8"/>
    </row>
    <row r="203" spans="1:5" ht="21.75" customHeight="1">
      <c r="A203" s="7">
        <v>201</v>
      </c>
      <c r="B203" s="8" t="str">
        <f>"54282023070209460193045"</f>
        <v>54282023070209460193045</v>
      </c>
      <c r="C203" s="8" t="s">
        <v>6</v>
      </c>
      <c r="D203" s="8" t="str">
        <f>"李佳润"</f>
        <v>李佳润</v>
      </c>
      <c r="E203" s="8"/>
    </row>
    <row r="204" spans="1:5" ht="21.75" customHeight="1">
      <c r="A204" s="7">
        <v>202</v>
      </c>
      <c r="B204" s="8" t="str">
        <f>"54282023070211085693296"</f>
        <v>54282023070211085693296</v>
      </c>
      <c r="C204" s="8" t="s">
        <v>6</v>
      </c>
      <c r="D204" s="8" t="str">
        <f>"吴春妮"</f>
        <v>吴春妮</v>
      </c>
      <c r="E204" s="8"/>
    </row>
    <row r="205" spans="1:5" ht="21.75" customHeight="1">
      <c r="A205" s="7">
        <v>203</v>
      </c>
      <c r="B205" s="8" t="str">
        <f>"54282023070211322093353"</f>
        <v>54282023070211322093353</v>
      </c>
      <c r="C205" s="8" t="s">
        <v>6</v>
      </c>
      <c r="D205" s="8" t="str">
        <f>"符引震"</f>
        <v>符引震</v>
      </c>
      <c r="E205" s="8"/>
    </row>
    <row r="206" spans="1:5" ht="21.75" customHeight="1">
      <c r="A206" s="7">
        <v>204</v>
      </c>
      <c r="B206" s="8" t="str">
        <f>"54282023070211230593333"</f>
        <v>54282023070211230593333</v>
      </c>
      <c r="C206" s="8" t="s">
        <v>6</v>
      </c>
      <c r="D206" s="8" t="str">
        <f>"曾秀娥"</f>
        <v>曾秀娥</v>
      </c>
      <c r="E206" s="8"/>
    </row>
    <row r="207" spans="1:5" ht="21.75" customHeight="1">
      <c r="A207" s="7">
        <v>205</v>
      </c>
      <c r="B207" s="8" t="str">
        <f>"54282023070212291193499"</f>
        <v>54282023070212291193499</v>
      </c>
      <c r="C207" s="8" t="s">
        <v>6</v>
      </c>
      <c r="D207" s="8" t="str">
        <f>"王小波"</f>
        <v>王小波</v>
      </c>
      <c r="E207" s="8"/>
    </row>
    <row r="208" spans="1:5" ht="21.75" customHeight="1">
      <c r="A208" s="7">
        <v>206</v>
      </c>
      <c r="B208" s="8" t="str">
        <f>"54282023070116204391808"</f>
        <v>54282023070116204391808</v>
      </c>
      <c r="C208" s="8" t="s">
        <v>6</v>
      </c>
      <c r="D208" s="8" t="str">
        <f>"周美杞"</f>
        <v>周美杞</v>
      </c>
      <c r="E208" s="8"/>
    </row>
    <row r="209" spans="1:5" ht="21.75" customHeight="1">
      <c r="A209" s="7">
        <v>207</v>
      </c>
      <c r="B209" s="8" t="str">
        <f>"54282023063016470289915"</f>
        <v>54282023063016470289915</v>
      </c>
      <c r="C209" s="8" t="s">
        <v>6</v>
      </c>
      <c r="D209" s="8" t="str">
        <f>"李婧"</f>
        <v>李婧</v>
      </c>
      <c r="E209" s="8"/>
    </row>
    <row r="210" spans="1:5" ht="21.75" customHeight="1">
      <c r="A210" s="7">
        <v>208</v>
      </c>
      <c r="B210" s="8" t="str">
        <f>"54282023062817545979091"</f>
        <v>54282023062817545979091</v>
      </c>
      <c r="C210" s="8" t="s">
        <v>6</v>
      </c>
      <c r="D210" s="8" t="str">
        <f>"张庆丽"</f>
        <v>张庆丽</v>
      </c>
      <c r="E210" s="8"/>
    </row>
    <row r="211" spans="1:5" ht="21.75" customHeight="1">
      <c r="A211" s="7">
        <v>209</v>
      </c>
      <c r="B211" s="8" t="str">
        <f>"54282023070213532293703"</f>
        <v>54282023070213532293703</v>
      </c>
      <c r="C211" s="8" t="s">
        <v>6</v>
      </c>
      <c r="D211" s="8" t="str">
        <f>"刘江鹃"</f>
        <v>刘江鹃</v>
      </c>
      <c r="E211" s="8"/>
    </row>
    <row r="212" spans="1:5" ht="21.75" customHeight="1">
      <c r="A212" s="7">
        <v>210</v>
      </c>
      <c r="B212" s="8" t="str">
        <f>"54282023070215170993901"</f>
        <v>54282023070215170993901</v>
      </c>
      <c r="C212" s="8" t="s">
        <v>6</v>
      </c>
      <c r="D212" s="8" t="str">
        <f>"胡梦琦"</f>
        <v>胡梦琦</v>
      </c>
      <c r="E212" s="8"/>
    </row>
    <row r="213" spans="1:5" ht="21.75" customHeight="1">
      <c r="A213" s="7">
        <v>211</v>
      </c>
      <c r="B213" s="8" t="str">
        <f>"54282023070115171191681"</f>
        <v>54282023070115171191681</v>
      </c>
      <c r="C213" s="8" t="s">
        <v>6</v>
      </c>
      <c r="D213" s="8" t="str">
        <f>"吴花蕊"</f>
        <v>吴花蕊</v>
      </c>
      <c r="E213" s="8"/>
    </row>
    <row r="214" spans="1:5" ht="21.75" customHeight="1">
      <c r="A214" s="7">
        <v>212</v>
      </c>
      <c r="B214" s="8" t="str">
        <f>"54282023070216292294090"</f>
        <v>54282023070216292294090</v>
      </c>
      <c r="C214" s="8" t="s">
        <v>6</v>
      </c>
      <c r="D214" s="8" t="str">
        <f>"王琬"</f>
        <v>王琬</v>
      </c>
      <c r="E214" s="8"/>
    </row>
    <row r="215" spans="1:5" ht="21.75" customHeight="1">
      <c r="A215" s="7">
        <v>213</v>
      </c>
      <c r="B215" s="8" t="str">
        <f>"54282023070120065292243"</f>
        <v>54282023070120065292243</v>
      </c>
      <c r="C215" s="8" t="s">
        <v>6</v>
      </c>
      <c r="D215" s="8" t="str">
        <f>"李慧玲"</f>
        <v>李慧玲</v>
      </c>
      <c r="E215" s="8"/>
    </row>
    <row r="216" spans="1:5" ht="21.75" customHeight="1">
      <c r="A216" s="7">
        <v>214</v>
      </c>
      <c r="B216" s="8" t="str">
        <f>"54282023070216301994091"</f>
        <v>54282023070216301994091</v>
      </c>
      <c r="C216" s="8" t="s">
        <v>6</v>
      </c>
      <c r="D216" s="8" t="str">
        <f>"董沐"</f>
        <v>董沐</v>
      </c>
      <c r="E216" s="8"/>
    </row>
    <row r="217" spans="1:5" ht="21.75" customHeight="1">
      <c r="A217" s="7">
        <v>215</v>
      </c>
      <c r="B217" s="8" t="str">
        <f>"54282023070220471294632"</f>
        <v>54282023070220471294632</v>
      </c>
      <c r="C217" s="8" t="s">
        <v>6</v>
      </c>
      <c r="D217" s="8" t="str">
        <f>"林万燕"</f>
        <v>林万燕</v>
      </c>
      <c r="E217" s="8"/>
    </row>
    <row r="218" spans="1:5" ht="21.75" customHeight="1">
      <c r="A218" s="7">
        <v>216</v>
      </c>
      <c r="B218" s="8" t="str">
        <f>"54282023070219142794429"</f>
        <v>54282023070219142794429</v>
      </c>
      <c r="C218" s="8" t="s">
        <v>6</v>
      </c>
      <c r="D218" s="8" t="str">
        <f>"张石恩"</f>
        <v>张石恩</v>
      </c>
      <c r="E218" s="8"/>
    </row>
    <row r="219" spans="1:5" ht="21.75" customHeight="1">
      <c r="A219" s="7">
        <v>217</v>
      </c>
      <c r="B219" s="8" t="str">
        <f>"54282023062919073684768"</f>
        <v>54282023062919073684768</v>
      </c>
      <c r="C219" s="8" t="s">
        <v>6</v>
      </c>
      <c r="D219" s="8" t="str">
        <f>"符钟娇"</f>
        <v>符钟娇</v>
      </c>
      <c r="E219" s="8"/>
    </row>
    <row r="220" spans="1:5" ht="21.75" customHeight="1">
      <c r="A220" s="7">
        <v>218</v>
      </c>
      <c r="B220" s="8" t="str">
        <f>"54282023070220365194602"</f>
        <v>54282023070220365194602</v>
      </c>
      <c r="C220" s="8" t="s">
        <v>6</v>
      </c>
      <c r="D220" s="8" t="str">
        <f>"李高英"</f>
        <v>李高英</v>
      </c>
      <c r="E220" s="8"/>
    </row>
    <row r="221" spans="1:5" ht="21.75" customHeight="1">
      <c r="A221" s="7">
        <v>219</v>
      </c>
      <c r="B221" s="8" t="str">
        <f>"54282023070221204694733"</f>
        <v>54282023070221204694733</v>
      </c>
      <c r="C221" s="8" t="s">
        <v>6</v>
      </c>
      <c r="D221" s="8" t="str">
        <f>"符晶"</f>
        <v>符晶</v>
      </c>
      <c r="E221" s="8"/>
    </row>
    <row r="222" spans="1:5" ht="21.75" customHeight="1">
      <c r="A222" s="7">
        <v>220</v>
      </c>
      <c r="B222" s="8" t="str">
        <f>"54282023070221285594759"</f>
        <v>54282023070221285594759</v>
      </c>
      <c r="C222" s="8" t="s">
        <v>6</v>
      </c>
      <c r="D222" s="8" t="str">
        <f>"黄丽雯"</f>
        <v>黄丽雯</v>
      </c>
      <c r="E222" s="8"/>
    </row>
    <row r="223" spans="1:5" ht="21.75" customHeight="1">
      <c r="A223" s="7">
        <v>221</v>
      </c>
      <c r="B223" s="8" t="str">
        <f>"54282023062813561478079"</f>
        <v>54282023062813561478079</v>
      </c>
      <c r="C223" s="8" t="s">
        <v>6</v>
      </c>
      <c r="D223" s="8" t="str">
        <f>"周苗苗"</f>
        <v>周苗苗</v>
      </c>
      <c r="E223" s="8"/>
    </row>
    <row r="224" spans="1:5" ht="21.75" customHeight="1">
      <c r="A224" s="7">
        <v>222</v>
      </c>
      <c r="B224" s="8" t="str">
        <f>"54282023070221293094762"</f>
        <v>54282023070221293094762</v>
      </c>
      <c r="C224" s="8" t="s">
        <v>6</v>
      </c>
      <c r="D224" s="8" t="str">
        <f>"陈贞婵"</f>
        <v>陈贞婵</v>
      </c>
      <c r="E224" s="8"/>
    </row>
    <row r="225" spans="1:5" ht="21.75" customHeight="1">
      <c r="A225" s="7">
        <v>223</v>
      </c>
      <c r="B225" s="8" t="str">
        <f>"54282023070221303694765"</f>
        <v>54282023070221303694765</v>
      </c>
      <c r="C225" s="8" t="s">
        <v>6</v>
      </c>
      <c r="D225" s="8" t="str">
        <f>"孙佳琪"</f>
        <v>孙佳琪</v>
      </c>
      <c r="E225" s="8"/>
    </row>
    <row r="226" spans="1:5" ht="21.75" customHeight="1">
      <c r="A226" s="7">
        <v>224</v>
      </c>
      <c r="B226" s="8" t="str">
        <f>"54282023070200182192733"</f>
        <v>54282023070200182192733</v>
      </c>
      <c r="C226" s="8" t="s">
        <v>6</v>
      </c>
      <c r="D226" s="8" t="str">
        <f>"林芯羽"</f>
        <v>林芯羽</v>
      </c>
      <c r="E226" s="8"/>
    </row>
    <row r="227" spans="1:5" ht="21.75" customHeight="1">
      <c r="A227" s="7">
        <v>225</v>
      </c>
      <c r="B227" s="8" t="str">
        <f>"54282023063000303486457"</f>
        <v>54282023063000303486457</v>
      </c>
      <c r="C227" s="8" t="s">
        <v>6</v>
      </c>
      <c r="D227" s="8" t="str">
        <f>"符其丹"</f>
        <v>符其丹</v>
      </c>
      <c r="E227" s="8"/>
    </row>
    <row r="228" spans="1:5" ht="21.75" customHeight="1">
      <c r="A228" s="7">
        <v>226</v>
      </c>
      <c r="B228" s="8" t="str">
        <f>"54282023070222050094864"</f>
        <v>54282023070222050094864</v>
      </c>
      <c r="C228" s="8" t="s">
        <v>6</v>
      </c>
      <c r="D228" s="8" t="str">
        <f>"麦小燕"</f>
        <v>麦小燕</v>
      </c>
      <c r="E228" s="8"/>
    </row>
    <row r="229" spans="1:5" ht="21.75" customHeight="1">
      <c r="A229" s="7">
        <v>227</v>
      </c>
      <c r="B229" s="8" t="str">
        <f>"54282023070222243694923"</f>
        <v>54282023070222243694923</v>
      </c>
      <c r="C229" s="8" t="s">
        <v>6</v>
      </c>
      <c r="D229" s="8" t="str">
        <f>"张敢嫦"</f>
        <v>张敢嫦</v>
      </c>
      <c r="E229" s="8"/>
    </row>
    <row r="230" spans="1:5" ht="21.75" customHeight="1">
      <c r="A230" s="7">
        <v>228</v>
      </c>
      <c r="B230" s="8" t="str">
        <f>"54282023070113263291495"</f>
        <v>54282023070113263291495</v>
      </c>
      <c r="C230" s="8" t="s">
        <v>6</v>
      </c>
      <c r="D230" s="8" t="str">
        <f>"郑鸿春"</f>
        <v>郑鸿春</v>
      </c>
      <c r="E230" s="8"/>
    </row>
    <row r="231" spans="1:5" ht="21.75" customHeight="1">
      <c r="A231" s="7">
        <v>229</v>
      </c>
      <c r="B231" s="8" t="str">
        <f>"54282023070221182394723"</f>
        <v>54282023070221182394723</v>
      </c>
      <c r="C231" s="8" t="s">
        <v>6</v>
      </c>
      <c r="D231" s="8" t="str">
        <f>"陈燕晴"</f>
        <v>陈燕晴</v>
      </c>
      <c r="E231" s="8"/>
    </row>
    <row r="232" spans="1:5" ht="21.75" customHeight="1">
      <c r="A232" s="7">
        <v>230</v>
      </c>
      <c r="B232" s="8" t="str">
        <f>"54282023070223041495024"</f>
        <v>54282023070223041495024</v>
      </c>
      <c r="C232" s="8" t="s">
        <v>6</v>
      </c>
      <c r="D232" s="8" t="str">
        <f>"王夏滢"</f>
        <v>王夏滢</v>
      </c>
      <c r="E232" s="8"/>
    </row>
    <row r="233" spans="1:5" ht="21.75" customHeight="1">
      <c r="A233" s="7">
        <v>231</v>
      </c>
      <c r="B233" s="8" t="str">
        <f>"54282023070222154994905"</f>
        <v>54282023070222154994905</v>
      </c>
      <c r="C233" s="8" t="s">
        <v>6</v>
      </c>
      <c r="D233" s="8" t="str">
        <f>"杨春满"</f>
        <v>杨春满</v>
      </c>
      <c r="E233" s="8"/>
    </row>
    <row r="234" spans="1:5" ht="21.75" customHeight="1">
      <c r="A234" s="7">
        <v>232</v>
      </c>
      <c r="B234" s="8" t="str">
        <f>"54282023070222080194878"</f>
        <v>54282023070222080194878</v>
      </c>
      <c r="C234" s="8" t="s">
        <v>6</v>
      </c>
      <c r="D234" s="8" t="str">
        <f>"王秋学"</f>
        <v>王秋学</v>
      </c>
      <c r="E234" s="8"/>
    </row>
    <row r="235" spans="1:5" ht="21.75" customHeight="1">
      <c r="A235" s="7">
        <v>233</v>
      </c>
      <c r="B235" s="8" t="str">
        <f>"54282023070223024895016"</f>
        <v>54282023070223024895016</v>
      </c>
      <c r="C235" s="8" t="s">
        <v>6</v>
      </c>
      <c r="D235" s="8" t="str">
        <f>"陈其凤"</f>
        <v>陈其凤</v>
      </c>
      <c r="E235" s="8"/>
    </row>
    <row r="236" spans="1:5" ht="21.75" customHeight="1">
      <c r="A236" s="7">
        <v>234</v>
      </c>
      <c r="B236" s="8" t="str">
        <f>"54282023070212153593467"</f>
        <v>54282023070212153593467</v>
      </c>
      <c r="C236" s="8" t="s">
        <v>6</v>
      </c>
      <c r="D236" s="8" t="str">
        <f>"叶军球"</f>
        <v>叶军球</v>
      </c>
      <c r="E236" s="8"/>
    </row>
    <row r="237" spans="1:5" ht="21.75" customHeight="1">
      <c r="A237" s="7">
        <v>235</v>
      </c>
      <c r="B237" s="8" t="str">
        <f>"54282023070222401194964"</f>
        <v>54282023070222401194964</v>
      </c>
      <c r="C237" s="8" t="s">
        <v>6</v>
      </c>
      <c r="D237" s="8" t="str">
        <f>"刘如"</f>
        <v>刘如</v>
      </c>
      <c r="E237" s="8"/>
    </row>
    <row r="238" spans="1:5" ht="21.75" customHeight="1">
      <c r="A238" s="7">
        <v>236</v>
      </c>
      <c r="B238" s="8" t="str">
        <f>"54282023070222042094863"</f>
        <v>54282023070222042094863</v>
      </c>
      <c r="C238" s="8" t="s">
        <v>6</v>
      </c>
      <c r="D238" s="8" t="str">
        <f>"梁烨红"</f>
        <v>梁烨红</v>
      </c>
      <c r="E238" s="8"/>
    </row>
    <row r="239" spans="1:5" ht="21.75" customHeight="1">
      <c r="A239" s="7">
        <v>237</v>
      </c>
      <c r="B239" s="8" t="str">
        <f>"54282023070223580195125"</f>
        <v>54282023070223580195125</v>
      </c>
      <c r="C239" s="8" t="s">
        <v>6</v>
      </c>
      <c r="D239" s="8" t="str">
        <f>"温晓艳"</f>
        <v>温晓艳</v>
      </c>
      <c r="E239" s="8"/>
    </row>
    <row r="240" spans="1:5" ht="21.75" customHeight="1">
      <c r="A240" s="7">
        <v>238</v>
      </c>
      <c r="B240" s="8" t="str">
        <f>"54282023070223510095111"</f>
        <v>54282023070223510095111</v>
      </c>
      <c r="C240" s="8" t="s">
        <v>6</v>
      </c>
      <c r="D240" s="8" t="str">
        <f>"黄玉婷"</f>
        <v>黄玉婷</v>
      </c>
      <c r="E240" s="8"/>
    </row>
    <row r="241" spans="1:5" ht="21.75" customHeight="1">
      <c r="A241" s="7">
        <v>239</v>
      </c>
      <c r="B241" s="8" t="str">
        <f>"54282023070301124495190"</f>
        <v>54282023070301124495190</v>
      </c>
      <c r="C241" s="8" t="s">
        <v>6</v>
      </c>
      <c r="D241" s="8" t="str">
        <f>"王康雨"</f>
        <v>王康雨</v>
      </c>
      <c r="E241" s="8"/>
    </row>
    <row r="242" spans="1:5" ht="21.75" customHeight="1">
      <c r="A242" s="7">
        <v>240</v>
      </c>
      <c r="B242" s="8" t="str">
        <f>"54282023070300252395158"</f>
        <v>54282023070300252395158</v>
      </c>
      <c r="C242" s="8" t="s">
        <v>6</v>
      </c>
      <c r="D242" s="8" t="str">
        <f>"王淑贞"</f>
        <v>王淑贞</v>
      </c>
      <c r="E242" s="8"/>
    </row>
    <row r="243" spans="1:5" ht="21.75" customHeight="1">
      <c r="A243" s="7">
        <v>241</v>
      </c>
      <c r="B243" s="8" t="str">
        <f>"54282023070302105795206"</f>
        <v>54282023070302105795206</v>
      </c>
      <c r="C243" s="8" t="s">
        <v>6</v>
      </c>
      <c r="D243" s="8" t="str">
        <f>"苏成回"</f>
        <v>苏成回</v>
      </c>
      <c r="E243" s="8"/>
    </row>
    <row r="244" spans="1:5" ht="21.75" customHeight="1">
      <c r="A244" s="7">
        <v>242</v>
      </c>
      <c r="B244" s="8" t="str">
        <f>"54282023070306562895225"</f>
        <v>54282023070306562895225</v>
      </c>
      <c r="C244" s="8" t="s">
        <v>6</v>
      </c>
      <c r="D244" s="8" t="str">
        <f>"洪爱香"</f>
        <v>洪爱香</v>
      </c>
      <c r="E244" s="8"/>
    </row>
    <row r="245" spans="1:5" ht="21.75" customHeight="1">
      <c r="A245" s="7">
        <v>243</v>
      </c>
      <c r="B245" s="8" t="str">
        <f>"54282023070308535895404"</f>
        <v>54282023070308535895404</v>
      </c>
      <c r="C245" s="8" t="s">
        <v>6</v>
      </c>
      <c r="D245" s="8" t="str">
        <f>"黄雯瑶"</f>
        <v>黄雯瑶</v>
      </c>
      <c r="E245" s="8"/>
    </row>
    <row r="246" spans="1:5" ht="21.75" customHeight="1">
      <c r="A246" s="7">
        <v>244</v>
      </c>
      <c r="B246" s="8" t="str">
        <f>"54282023070308305895327"</f>
        <v>54282023070308305895327</v>
      </c>
      <c r="C246" s="8" t="s">
        <v>6</v>
      </c>
      <c r="D246" s="8" t="str">
        <f>"王丽婷"</f>
        <v>王丽婷</v>
      </c>
      <c r="E246" s="8"/>
    </row>
    <row r="247" spans="1:5" ht="21.75" customHeight="1">
      <c r="A247" s="7">
        <v>245</v>
      </c>
      <c r="B247" s="8" t="str">
        <f>"54282023070309230995718"</f>
        <v>54282023070309230995718</v>
      </c>
      <c r="C247" s="8" t="s">
        <v>6</v>
      </c>
      <c r="D247" s="8" t="str">
        <f>"邢日随"</f>
        <v>邢日随</v>
      </c>
      <c r="E247" s="8"/>
    </row>
    <row r="248" spans="1:5" ht="21.75" customHeight="1">
      <c r="A248" s="7">
        <v>246</v>
      </c>
      <c r="B248" s="8" t="str">
        <f>"54282023070310194696204"</f>
        <v>54282023070310194696204</v>
      </c>
      <c r="C248" s="8" t="s">
        <v>6</v>
      </c>
      <c r="D248" s="8" t="str">
        <f>"黎慧"</f>
        <v>黎慧</v>
      </c>
      <c r="E248" s="8"/>
    </row>
    <row r="249" spans="1:5" ht="21.75" customHeight="1">
      <c r="A249" s="7">
        <v>247</v>
      </c>
      <c r="B249" s="8" t="str">
        <f>"54282023070310294896279"</f>
        <v>54282023070310294896279</v>
      </c>
      <c r="C249" s="8" t="s">
        <v>6</v>
      </c>
      <c r="D249" s="8" t="str">
        <f>"李诺"</f>
        <v>李诺</v>
      </c>
      <c r="E249" s="8"/>
    </row>
    <row r="250" spans="1:5" ht="21.75" customHeight="1">
      <c r="A250" s="7">
        <v>248</v>
      </c>
      <c r="B250" s="8" t="str">
        <f>"54282023070310283596269"</f>
        <v>54282023070310283596269</v>
      </c>
      <c r="C250" s="8" t="s">
        <v>6</v>
      </c>
      <c r="D250" s="8" t="str">
        <f>"陈彩坤"</f>
        <v>陈彩坤</v>
      </c>
      <c r="E250" s="8"/>
    </row>
    <row r="251" spans="1:5" ht="21.75" customHeight="1">
      <c r="A251" s="7">
        <v>249</v>
      </c>
      <c r="B251" s="8" t="str">
        <f>"54282023062810305477188"</f>
        <v>54282023062810305477188</v>
      </c>
      <c r="C251" s="8" t="s">
        <v>6</v>
      </c>
      <c r="D251" s="8" t="str">
        <f>"蔡孟丽"</f>
        <v>蔡孟丽</v>
      </c>
      <c r="E251" s="8"/>
    </row>
    <row r="252" spans="1:5" ht="21.75" customHeight="1">
      <c r="A252" s="7">
        <v>250</v>
      </c>
      <c r="B252" s="8" t="str">
        <f>"54282023062923023586157"</f>
        <v>54282023062923023586157</v>
      </c>
      <c r="C252" s="8" t="s">
        <v>6</v>
      </c>
      <c r="D252" s="8" t="str">
        <f>"肖欢妹"</f>
        <v>肖欢妹</v>
      </c>
      <c r="E252" s="8"/>
    </row>
    <row r="253" spans="1:5" ht="21.75" customHeight="1">
      <c r="A253" s="7">
        <v>251</v>
      </c>
      <c r="B253" s="8" t="str">
        <f>"54282023070311414196796"</f>
        <v>54282023070311414196796</v>
      </c>
      <c r="C253" s="8" t="s">
        <v>6</v>
      </c>
      <c r="D253" s="8" t="str">
        <f>"李力莉"</f>
        <v>李力莉</v>
      </c>
      <c r="E253" s="8"/>
    </row>
    <row r="254" spans="1:5" ht="21.75" customHeight="1">
      <c r="A254" s="7">
        <v>252</v>
      </c>
      <c r="B254" s="8" t="str">
        <f>"54282023070312310497072"</f>
        <v>54282023070312310497072</v>
      </c>
      <c r="C254" s="8" t="s">
        <v>6</v>
      </c>
      <c r="D254" s="8" t="str">
        <f>"王家怡"</f>
        <v>王家怡</v>
      </c>
      <c r="E254" s="8"/>
    </row>
    <row r="255" spans="1:5" ht="21.75" customHeight="1">
      <c r="A255" s="7">
        <v>253</v>
      </c>
      <c r="B255" s="8" t="str">
        <f>"54282023062922462386070"</f>
        <v>54282023062922462386070</v>
      </c>
      <c r="C255" s="8" t="s">
        <v>6</v>
      </c>
      <c r="D255" s="8" t="str">
        <f>"刘桃卉"</f>
        <v>刘桃卉</v>
      </c>
      <c r="E255" s="8"/>
    </row>
    <row r="256" spans="1:5" ht="21.75" customHeight="1">
      <c r="A256" s="7">
        <v>254</v>
      </c>
      <c r="B256" s="8" t="str">
        <f>"54282023070217042094178"</f>
        <v>54282023070217042094178</v>
      </c>
      <c r="C256" s="8" t="s">
        <v>6</v>
      </c>
      <c r="D256" s="8" t="str">
        <f>"秦安娜"</f>
        <v>秦安娜</v>
      </c>
      <c r="E256" s="8"/>
    </row>
    <row r="257" spans="1:5" ht="21.75" customHeight="1">
      <c r="A257" s="7">
        <v>255</v>
      </c>
      <c r="B257" s="8" t="str">
        <f>"54282023070312195496995"</f>
        <v>54282023070312195496995</v>
      </c>
      <c r="C257" s="8" t="s">
        <v>6</v>
      </c>
      <c r="D257" s="8" t="str">
        <f>"黄秀霞"</f>
        <v>黄秀霞</v>
      </c>
      <c r="E257" s="8"/>
    </row>
    <row r="258" spans="1:5" ht="21.75" customHeight="1">
      <c r="A258" s="7">
        <v>256</v>
      </c>
      <c r="B258" s="8" t="str">
        <f>"54282023070312211597004"</f>
        <v>54282023070312211597004</v>
      </c>
      <c r="C258" s="8" t="s">
        <v>6</v>
      </c>
      <c r="D258" s="8" t="str">
        <f>"张惠丹"</f>
        <v>张惠丹</v>
      </c>
      <c r="E258" s="8"/>
    </row>
    <row r="259" spans="1:5" ht="21.75" customHeight="1">
      <c r="A259" s="7">
        <v>257</v>
      </c>
      <c r="B259" s="8" t="str">
        <f>"54282023070312454097163"</f>
        <v>54282023070312454097163</v>
      </c>
      <c r="C259" s="8" t="s">
        <v>6</v>
      </c>
      <c r="D259" s="8" t="str">
        <f>"徐大帅"</f>
        <v>徐大帅</v>
      </c>
      <c r="E259" s="8"/>
    </row>
    <row r="260" spans="1:5" ht="21.75" customHeight="1">
      <c r="A260" s="7">
        <v>258</v>
      </c>
      <c r="B260" s="8" t="str">
        <f>"54282023062910194981533"</f>
        <v>54282023062910194981533</v>
      </c>
      <c r="C260" s="8" t="s">
        <v>6</v>
      </c>
      <c r="D260" s="8" t="str">
        <f>"龙立琪"</f>
        <v>龙立琪</v>
      </c>
      <c r="E260" s="8"/>
    </row>
    <row r="261" spans="1:5" ht="21.75" customHeight="1">
      <c r="A261" s="7">
        <v>259</v>
      </c>
      <c r="B261" s="8" t="str">
        <f>"54282023070307431195253"</f>
        <v>54282023070307431195253</v>
      </c>
      <c r="C261" s="8" t="s">
        <v>6</v>
      </c>
      <c r="D261" s="8" t="str">
        <f>"王明爱"</f>
        <v>王明爱</v>
      </c>
      <c r="E261" s="8"/>
    </row>
    <row r="262" spans="1:5" ht="21.75" customHeight="1">
      <c r="A262" s="7">
        <v>260</v>
      </c>
      <c r="B262" s="8" t="str">
        <f>"54282023063016233589857"</f>
        <v>54282023063016233589857</v>
      </c>
      <c r="C262" s="8" t="s">
        <v>6</v>
      </c>
      <c r="D262" s="8" t="str">
        <f>"羊晓红"</f>
        <v>羊晓红</v>
      </c>
      <c r="E262" s="8"/>
    </row>
    <row r="263" spans="1:5" ht="21.75" customHeight="1">
      <c r="A263" s="7">
        <v>261</v>
      </c>
      <c r="B263" s="8" t="str">
        <f>"54282023070310120996149"</f>
        <v>54282023070310120996149</v>
      </c>
      <c r="C263" s="8" t="s">
        <v>6</v>
      </c>
      <c r="D263" s="8" t="str">
        <f>"牛英凤"</f>
        <v>牛英凤</v>
      </c>
      <c r="E263" s="8"/>
    </row>
    <row r="264" spans="1:5" ht="21.75" customHeight="1">
      <c r="A264" s="7">
        <v>262</v>
      </c>
      <c r="B264" s="8" t="str">
        <f>"54282023070312212697007"</f>
        <v>54282023070312212697007</v>
      </c>
      <c r="C264" s="8" t="s">
        <v>6</v>
      </c>
      <c r="D264" s="8" t="str">
        <f>"黎晓凤"</f>
        <v>黎晓凤</v>
      </c>
      <c r="E264" s="8"/>
    </row>
    <row r="265" spans="1:5" ht="21.75" customHeight="1">
      <c r="A265" s="7">
        <v>263</v>
      </c>
      <c r="B265" s="8" t="str">
        <f>"54282023070112573091437"</f>
        <v>54282023070112573091437</v>
      </c>
      <c r="C265" s="8" t="s">
        <v>6</v>
      </c>
      <c r="D265" s="8" t="str">
        <f>"钟海燕"</f>
        <v>钟海燕</v>
      </c>
      <c r="E265" s="8"/>
    </row>
    <row r="266" spans="1:5" ht="21.75" customHeight="1">
      <c r="A266" s="7">
        <v>264</v>
      </c>
      <c r="B266" s="8" t="str">
        <f>"54282023070313055197294"</f>
        <v>54282023070313055197294</v>
      </c>
      <c r="C266" s="8" t="s">
        <v>6</v>
      </c>
      <c r="D266" s="8" t="str">
        <f>"吴倩"</f>
        <v>吴倩</v>
      </c>
      <c r="E266" s="8"/>
    </row>
    <row r="267" spans="1:5" ht="21.75" customHeight="1">
      <c r="A267" s="7">
        <v>265</v>
      </c>
      <c r="B267" s="8" t="str">
        <f>"54282023062821042479709"</f>
        <v>54282023062821042479709</v>
      </c>
      <c r="C267" s="8" t="s">
        <v>6</v>
      </c>
      <c r="D267" s="8" t="str">
        <f>"郑永丽"</f>
        <v>郑永丽</v>
      </c>
      <c r="E267" s="8"/>
    </row>
    <row r="268" spans="1:5" ht="21.75" customHeight="1">
      <c r="A268" s="7">
        <v>266</v>
      </c>
      <c r="B268" s="8" t="str">
        <f>"54282023063017565190069"</f>
        <v>54282023063017565190069</v>
      </c>
      <c r="C268" s="8" t="s">
        <v>6</v>
      </c>
      <c r="D268" s="8" t="str">
        <f>"杨家惠"</f>
        <v>杨家惠</v>
      </c>
      <c r="E268" s="8"/>
    </row>
    <row r="269" spans="1:5" ht="21.75" customHeight="1">
      <c r="A269" s="7">
        <v>267</v>
      </c>
      <c r="B269" s="8" t="str">
        <f>"54282023070212040593436"</f>
        <v>54282023070212040593436</v>
      </c>
      <c r="C269" s="8" t="s">
        <v>6</v>
      </c>
      <c r="D269" s="8" t="str">
        <f>"黄嘉凤"</f>
        <v>黄嘉凤</v>
      </c>
      <c r="E269" s="8"/>
    </row>
    <row r="270" spans="1:5" ht="21.75" customHeight="1">
      <c r="A270" s="7">
        <v>268</v>
      </c>
      <c r="B270" s="8" t="str">
        <f>"54282023062818132279159"</f>
        <v>54282023062818132279159</v>
      </c>
      <c r="C270" s="8" t="s">
        <v>6</v>
      </c>
      <c r="D270" s="8" t="str">
        <f>"杨晶晶"</f>
        <v>杨晶晶</v>
      </c>
      <c r="E270" s="8"/>
    </row>
    <row r="271" spans="1:5" ht="21.75" customHeight="1">
      <c r="A271" s="7">
        <v>269</v>
      </c>
      <c r="B271" s="8" t="str">
        <f>"54282023070314552897760"</f>
        <v>54282023070314552897760</v>
      </c>
      <c r="C271" s="8" t="s">
        <v>6</v>
      </c>
      <c r="D271" s="8" t="str">
        <f>"吴沁镁"</f>
        <v>吴沁镁</v>
      </c>
      <c r="E271" s="8"/>
    </row>
    <row r="272" spans="1:5" ht="21.75" customHeight="1">
      <c r="A272" s="7">
        <v>270</v>
      </c>
      <c r="B272" s="8" t="str">
        <f>"54282023070315141997876"</f>
        <v>54282023070315141997876</v>
      </c>
      <c r="C272" s="8" t="s">
        <v>6</v>
      </c>
      <c r="D272" s="8" t="str">
        <f>"赵彩霞"</f>
        <v>赵彩霞</v>
      </c>
      <c r="E272" s="8"/>
    </row>
    <row r="273" spans="1:5" ht="21.75" customHeight="1">
      <c r="A273" s="7">
        <v>271</v>
      </c>
      <c r="B273" s="8" t="str">
        <f>"54282023062916363483959"</f>
        <v>54282023062916363483959</v>
      </c>
      <c r="C273" s="8" t="s">
        <v>6</v>
      </c>
      <c r="D273" s="8" t="str">
        <f>"张彩霞"</f>
        <v>张彩霞</v>
      </c>
      <c r="E273" s="8"/>
    </row>
    <row r="274" spans="1:5" ht="21.75" customHeight="1">
      <c r="A274" s="7">
        <v>272</v>
      </c>
      <c r="B274" s="8" t="str">
        <f>"54282023062909575581303"</f>
        <v>54282023062909575581303</v>
      </c>
      <c r="C274" s="8" t="s">
        <v>6</v>
      </c>
      <c r="D274" s="8" t="str">
        <f>"林丹"</f>
        <v>林丹</v>
      </c>
      <c r="E274" s="8"/>
    </row>
    <row r="275" spans="1:5" ht="21.75" customHeight="1">
      <c r="A275" s="7">
        <v>273</v>
      </c>
      <c r="B275" s="8" t="str">
        <f>"54282023070314430697691"</f>
        <v>54282023070314430697691</v>
      </c>
      <c r="C275" s="8" t="s">
        <v>6</v>
      </c>
      <c r="D275" s="8" t="str">
        <f>"曾玲妹"</f>
        <v>曾玲妹</v>
      </c>
      <c r="E275" s="8"/>
    </row>
    <row r="276" spans="1:5" ht="21.75" customHeight="1">
      <c r="A276" s="7">
        <v>274</v>
      </c>
      <c r="B276" s="8" t="str">
        <f>"54282023070307433195255"</f>
        <v>54282023070307433195255</v>
      </c>
      <c r="C276" s="8" t="s">
        <v>6</v>
      </c>
      <c r="D276" s="8" t="str">
        <f>"王丹萍"</f>
        <v>王丹萍</v>
      </c>
      <c r="E276" s="8"/>
    </row>
    <row r="277" spans="1:5" ht="21.75" customHeight="1">
      <c r="A277" s="7">
        <v>275</v>
      </c>
      <c r="B277" s="8" t="str">
        <f>"54282023070315190697910"</f>
        <v>54282023070315190697910</v>
      </c>
      <c r="C277" s="8" t="s">
        <v>6</v>
      </c>
      <c r="D277" s="8" t="str">
        <f>"陈艳"</f>
        <v>陈艳</v>
      </c>
      <c r="E277" s="8"/>
    </row>
    <row r="278" spans="1:5" ht="21.75" customHeight="1">
      <c r="A278" s="7">
        <v>276</v>
      </c>
      <c r="B278" s="8" t="str">
        <f>"54282023070312241897032"</f>
        <v>54282023070312241897032</v>
      </c>
      <c r="C278" s="8" t="s">
        <v>6</v>
      </c>
      <c r="D278" s="8" t="str">
        <f>"陈丽丹"</f>
        <v>陈丽丹</v>
      </c>
      <c r="E278" s="8"/>
    </row>
    <row r="279" spans="1:5" ht="21.75" customHeight="1">
      <c r="A279" s="7">
        <v>277</v>
      </c>
      <c r="B279" s="8" t="str">
        <f>"54282023070316554198500"</f>
        <v>54282023070316554198500</v>
      </c>
      <c r="C279" s="8" t="s">
        <v>6</v>
      </c>
      <c r="D279" s="8" t="str">
        <f>"李晶晶"</f>
        <v>李晶晶</v>
      </c>
      <c r="E279" s="8"/>
    </row>
    <row r="280" spans="1:5" ht="21.75" customHeight="1">
      <c r="A280" s="7">
        <v>278</v>
      </c>
      <c r="B280" s="8" t="str">
        <f>"54282023062812143777722"</f>
        <v>54282023062812143777722</v>
      </c>
      <c r="C280" s="8" t="s">
        <v>6</v>
      </c>
      <c r="D280" s="8" t="str">
        <f>"郑志乾"</f>
        <v>郑志乾</v>
      </c>
      <c r="E280" s="8"/>
    </row>
    <row r="281" spans="1:5" ht="21.75" customHeight="1">
      <c r="A281" s="7">
        <v>279</v>
      </c>
      <c r="B281" s="8" t="str">
        <f>"54282023070316485598453"</f>
        <v>54282023070316485598453</v>
      </c>
      <c r="C281" s="8" t="s">
        <v>6</v>
      </c>
      <c r="D281" s="8" t="str">
        <f>"黎慧"</f>
        <v>黎慧</v>
      </c>
      <c r="E281" s="8"/>
    </row>
    <row r="282" spans="1:5" ht="21.75" customHeight="1">
      <c r="A282" s="7">
        <v>280</v>
      </c>
      <c r="B282" s="8" t="str">
        <f>"54282023070317042198549"</f>
        <v>54282023070317042198549</v>
      </c>
      <c r="C282" s="8" t="s">
        <v>6</v>
      </c>
      <c r="D282" s="8" t="str">
        <f>"陈重元"</f>
        <v>陈重元</v>
      </c>
      <c r="E282" s="8"/>
    </row>
    <row r="283" spans="1:5" ht="21.75" customHeight="1">
      <c r="A283" s="7">
        <v>281</v>
      </c>
      <c r="B283" s="8" t="str">
        <f>"54282023070300223195155"</f>
        <v>54282023070300223195155</v>
      </c>
      <c r="C283" s="8" t="s">
        <v>6</v>
      </c>
      <c r="D283" s="8" t="str">
        <f>"周莲艳"</f>
        <v>周莲艳</v>
      </c>
      <c r="E283" s="8"/>
    </row>
    <row r="284" spans="1:5" ht="21.75" customHeight="1">
      <c r="A284" s="7">
        <v>282</v>
      </c>
      <c r="B284" s="8" t="str">
        <f>"54282023062821390779874"</f>
        <v>54282023062821390779874</v>
      </c>
      <c r="C284" s="8" t="s">
        <v>6</v>
      </c>
      <c r="D284" s="8" t="str">
        <f>"郭立爱"</f>
        <v>郭立爱</v>
      </c>
      <c r="E284" s="8"/>
    </row>
    <row r="285" spans="1:5" ht="21.75" customHeight="1">
      <c r="A285" s="7">
        <v>283</v>
      </c>
      <c r="B285" s="8" t="str">
        <f>"54282023070211305893351"</f>
        <v>54282023070211305893351</v>
      </c>
      <c r="C285" s="8" t="s">
        <v>6</v>
      </c>
      <c r="D285" s="8" t="str">
        <f>"罗彬"</f>
        <v>罗彬</v>
      </c>
      <c r="E285" s="8"/>
    </row>
    <row r="286" spans="1:5" ht="21.75" customHeight="1">
      <c r="A286" s="7">
        <v>284</v>
      </c>
      <c r="B286" s="8" t="str">
        <f>"54282023070317392898724"</f>
        <v>54282023070317392898724</v>
      </c>
      <c r="C286" s="8" t="s">
        <v>6</v>
      </c>
      <c r="D286" s="8" t="str">
        <f>"陈珍花"</f>
        <v>陈珍花</v>
      </c>
      <c r="E286" s="8"/>
    </row>
    <row r="287" spans="1:5" ht="21.75" customHeight="1">
      <c r="A287" s="7">
        <v>285</v>
      </c>
      <c r="B287" s="8" t="str">
        <f>"54282023070318041598803"</f>
        <v>54282023070318041598803</v>
      </c>
      <c r="C287" s="8" t="s">
        <v>6</v>
      </c>
      <c r="D287" s="8" t="str">
        <f>"王艺萤"</f>
        <v>王艺萤</v>
      </c>
      <c r="E287" s="8"/>
    </row>
    <row r="288" spans="1:5" ht="21.75" customHeight="1">
      <c r="A288" s="7">
        <v>286</v>
      </c>
      <c r="B288" s="8" t="str">
        <f>"54282023070318041698804"</f>
        <v>54282023070318041698804</v>
      </c>
      <c r="C288" s="8" t="s">
        <v>6</v>
      </c>
      <c r="D288" s="8" t="str">
        <f>"周宝莹"</f>
        <v>周宝莹</v>
      </c>
      <c r="E288" s="8"/>
    </row>
    <row r="289" spans="1:5" ht="21.75" customHeight="1">
      <c r="A289" s="7">
        <v>287</v>
      </c>
      <c r="B289" s="8" t="str">
        <f>"54282023070317245898654"</f>
        <v>54282023070317245898654</v>
      </c>
      <c r="C289" s="8" t="s">
        <v>6</v>
      </c>
      <c r="D289" s="8" t="str">
        <f>"王子慧"</f>
        <v>王子慧</v>
      </c>
      <c r="E289" s="8"/>
    </row>
    <row r="290" spans="1:5" ht="21.75" customHeight="1">
      <c r="A290" s="7">
        <v>288</v>
      </c>
      <c r="B290" s="8" t="str">
        <f>"54282023070315573998165"</f>
        <v>54282023070315573998165</v>
      </c>
      <c r="C290" s="8" t="s">
        <v>6</v>
      </c>
      <c r="D290" s="8" t="str">
        <f>"王彦蕾"</f>
        <v>王彦蕾</v>
      </c>
      <c r="E290" s="8"/>
    </row>
    <row r="291" spans="1:5" ht="21.75" customHeight="1">
      <c r="A291" s="7">
        <v>289</v>
      </c>
      <c r="B291" s="8" t="str">
        <f>"54282023070220073494527"</f>
        <v>54282023070220073494527</v>
      </c>
      <c r="C291" s="8" t="s">
        <v>6</v>
      </c>
      <c r="D291" s="8" t="str">
        <f>"吴海丽"</f>
        <v>吴海丽</v>
      </c>
      <c r="E291" s="8"/>
    </row>
    <row r="292" spans="1:5" ht="21.75" customHeight="1">
      <c r="A292" s="7">
        <v>290</v>
      </c>
      <c r="B292" s="8" t="str">
        <f>"54282023070121021692376"</f>
        <v>54282023070121021692376</v>
      </c>
      <c r="C292" s="8" t="s">
        <v>6</v>
      </c>
      <c r="D292" s="8" t="str">
        <f>"王秀丽"</f>
        <v>王秀丽</v>
      </c>
      <c r="E292" s="8"/>
    </row>
    <row r="293" spans="1:5" ht="21.75" customHeight="1">
      <c r="A293" s="7">
        <v>291</v>
      </c>
      <c r="B293" s="8" t="str">
        <f>"54282023070308072295277"</f>
        <v>54282023070308072295277</v>
      </c>
      <c r="C293" s="8" t="s">
        <v>6</v>
      </c>
      <c r="D293" s="8" t="str">
        <f>"吴清平"</f>
        <v>吴清平</v>
      </c>
      <c r="E293" s="8"/>
    </row>
    <row r="294" spans="1:5" ht="21.75" customHeight="1">
      <c r="A294" s="7">
        <v>292</v>
      </c>
      <c r="B294" s="8" t="str">
        <f>"54282023070317202498627"</f>
        <v>54282023070317202498627</v>
      </c>
      <c r="C294" s="8" t="s">
        <v>6</v>
      </c>
      <c r="D294" s="8" t="str">
        <f>"马雪丝"</f>
        <v>马雪丝</v>
      </c>
      <c r="E294" s="8"/>
    </row>
    <row r="295" spans="1:5" ht="21.75" customHeight="1">
      <c r="A295" s="7">
        <v>293</v>
      </c>
      <c r="B295" s="8" t="str">
        <f>"54282023070308540195405"</f>
        <v>54282023070308540195405</v>
      </c>
      <c r="C295" s="8" t="s">
        <v>6</v>
      </c>
      <c r="D295" s="8" t="str">
        <f>"陈小兴"</f>
        <v>陈小兴</v>
      </c>
      <c r="E295" s="8"/>
    </row>
    <row r="296" spans="1:5" ht="21.75" customHeight="1">
      <c r="A296" s="7">
        <v>294</v>
      </c>
      <c r="B296" s="8" t="str">
        <f>"54282023070319144099058"</f>
        <v>54282023070319144099058</v>
      </c>
      <c r="C296" s="8" t="s">
        <v>6</v>
      </c>
      <c r="D296" s="8" t="str">
        <f>"邱华英"</f>
        <v>邱华英</v>
      </c>
      <c r="E296" s="8"/>
    </row>
    <row r="297" spans="1:5" ht="21.75" customHeight="1">
      <c r="A297" s="7">
        <v>295</v>
      </c>
      <c r="B297" s="8" t="str">
        <f>"54282023063012443688418"</f>
        <v>54282023063012443688418</v>
      </c>
      <c r="C297" s="8" t="s">
        <v>6</v>
      </c>
      <c r="D297" s="8" t="str">
        <f>"王方敏"</f>
        <v>王方敏</v>
      </c>
      <c r="E297" s="8"/>
    </row>
    <row r="298" spans="1:5" ht="21.75" customHeight="1">
      <c r="A298" s="7">
        <v>296</v>
      </c>
      <c r="B298" s="8" t="str">
        <f>"54282023070318080098815"</f>
        <v>54282023070318080098815</v>
      </c>
      <c r="C298" s="8" t="s">
        <v>6</v>
      </c>
      <c r="D298" s="8" t="str">
        <f>"程冬平"</f>
        <v>程冬平</v>
      </c>
      <c r="E298" s="8"/>
    </row>
    <row r="299" spans="1:5" ht="21.75" customHeight="1">
      <c r="A299" s="7">
        <v>297</v>
      </c>
      <c r="B299" s="8" t="str">
        <f>"54282023070117234191929"</f>
        <v>54282023070117234191929</v>
      </c>
      <c r="C299" s="8" t="s">
        <v>6</v>
      </c>
      <c r="D299" s="8" t="str">
        <f>"林妹茹"</f>
        <v>林妹茹</v>
      </c>
      <c r="E299" s="8"/>
    </row>
    <row r="300" spans="1:5" ht="21.75" customHeight="1">
      <c r="A300" s="7">
        <v>298</v>
      </c>
      <c r="B300" s="8" t="str">
        <f>"54282023070319552999213"</f>
        <v>54282023070319552999213</v>
      </c>
      <c r="C300" s="8" t="s">
        <v>6</v>
      </c>
      <c r="D300" s="8" t="str">
        <f>"林小碧"</f>
        <v>林小碧</v>
      </c>
      <c r="E300" s="8"/>
    </row>
    <row r="301" spans="1:5" ht="21.75" customHeight="1">
      <c r="A301" s="7">
        <v>299</v>
      </c>
      <c r="B301" s="8" t="str">
        <f>"54282023070318432798957"</f>
        <v>54282023070318432798957</v>
      </c>
      <c r="C301" s="8" t="s">
        <v>6</v>
      </c>
      <c r="D301" s="8" t="str">
        <f>"王一茜"</f>
        <v>王一茜</v>
      </c>
      <c r="E301" s="8"/>
    </row>
    <row r="302" spans="1:5" ht="21.75" customHeight="1">
      <c r="A302" s="7">
        <v>300</v>
      </c>
      <c r="B302" s="8" t="str">
        <f>"54282023070320145799304"</f>
        <v>54282023070320145799304</v>
      </c>
      <c r="C302" s="8" t="s">
        <v>6</v>
      </c>
      <c r="D302" s="8" t="str">
        <f>"羊庆妍"</f>
        <v>羊庆妍</v>
      </c>
      <c r="E302" s="8"/>
    </row>
    <row r="303" spans="1:5" ht="21.75" customHeight="1">
      <c r="A303" s="7">
        <v>301</v>
      </c>
      <c r="B303" s="8" t="str">
        <f>"54282023062921322685609"</f>
        <v>54282023062921322685609</v>
      </c>
      <c r="C303" s="8" t="s">
        <v>6</v>
      </c>
      <c r="D303" s="8" t="str">
        <f>"符一萍"</f>
        <v>符一萍</v>
      </c>
      <c r="E303" s="8"/>
    </row>
    <row r="304" spans="1:5" ht="21.75" customHeight="1">
      <c r="A304" s="7">
        <v>302</v>
      </c>
      <c r="B304" s="8" t="str">
        <f>"54282023070221414794802"</f>
        <v>54282023070221414794802</v>
      </c>
      <c r="C304" s="8" t="s">
        <v>6</v>
      </c>
      <c r="D304" s="8" t="str">
        <f>"吉朝培"</f>
        <v>吉朝培</v>
      </c>
      <c r="E304" s="8"/>
    </row>
    <row r="305" spans="1:5" ht="21.75" customHeight="1">
      <c r="A305" s="7">
        <v>303</v>
      </c>
      <c r="B305" s="8" t="str">
        <f>"54282023070320024999245"</f>
        <v>54282023070320024999245</v>
      </c>
      <c r="C305" s="8" t="s">
        <v>6</v>
      </c>
      <c r="D305" s="8" t="str">
        <f>"谢桂兰"</f>
        <v>谢桂兰</v>
      </c>
      <c r="E305" s="8"/>
    </row>
    <row r="306" spans="1:5" ht="21.75" customHeight="1">
      <c r="A306" s="7">
        <v>304</v>
      </c>
      <c r="B306" s="8" t="str">
        <f>"54282023070222144694899"</f>
        <v>54282023070222144694899</v>
      </c>
      <c r="C306" s="8" t="s">
        <v>6</v>
      </c>
      <c r="D306" s="8" t="str">
        <f>"文巨月"</f>
        <v>文巨月</v>
      </c>
      <c r="E306" s="8"/>
    </row>
    <row r="307" spans="1:5" ht="21.75" customHeight="1">
      <c r="A307" s="7">
        <v>305</v>
      </c>
      <c r="B307" s="8" t="str">
        <f>"54282023070320360699404"</f>
        <v>54282023070320360699404</v>
      </c>
      <c r="C307" s="8" t="s">
        <v>6</v>
      </c>
      <c r="D307" s="8" t="str">
        <f>"符美秋"</f>
        <v>符美秋</v>
      </c>
      <c r="E307" s="8"/>
    </row>
    <row r="308" spans="1:5" ht="21.75" customHeight="1">
      <c r="A308" s="7">
        <v>306</v>
      </c>
      <c r="B308" s="8" t="str">
        <f>"54282023070320031999247"</f>
        <v>54282023070320031999247</v>
      </c>
      <c r="C308" s="8" t="s">
        <v>6</v>
      </c>
      <c r="D308" s="8" t="str">
        <f>"林天娇"</f>
        <v>林天娇</v>
      </c>
      <c r="E308" s="8"/>
    </row>
    <row r="309" spans="1:5" ht="21.75" customHeight="1">
      <c r="A309" s="7">
        <v>307</v>
      </c>
      <c r="B309" s="8" t="str">
        <f>"54282023070320405699433"</f>
        <v>54282023070320405699433</v>
      </c>
      <c r="C309" s="8" t="s">
        <v>6</v>
      </c>
      <c r="D309" s="8" t="str">
        <f>"林子丁"</f>
        <v>林子丁</v>
      </c>
      <c r="E309" s="8"/>
    </row>
    <row r="310" spans="1:5" ht="21.75" customHeight="1">
      <c r="A310" s="7">
        <v>308</v>
      </c>
      <c r="B310" s="8" t="str">
        <f>"54282023070319505799189"</f>
        <v>54282023070319505799189</v>
      </c>
      <c r="C310" s="8" t="s">
        <v>6</v>
      </c>
      <c r="D310" s="8" t="str">
        <f>"麦海贝"</f>
        <v>麦海贝</v>
      </c>
      <c r="E310" s="8"/>
    </row>
    <row r="311" spans="1:5" ht="21.75" customHeight="1">
      <c r="A311" s="7">
        <v>309</v>
      </c>
      <c r="B311" s="8" t="str">
        <f>"54282023070201311292773"</f>
        <v>54282023070201311292773</v>
      </c>
      <c r="C311" s="8" t="s">
        <v>6</v>
      </c>
      <c r="D311" s="8" t="str">
        <f>"林俊"</f>
        <v>林俊</v>
      </c>
      <c r="E311" s="8"/>
    </row>
    <row r="312" spans="1:5" ht="21.75" customHeight="1">
      <c r="A312" s="7">
        <v>310</v>
      </c>
      <c r="B312" s="8" t="str">
        <f>"54282023070321062899558"</f>
        <v>54282023070321062899558</v>
      </c>
      <c r="C312" s="8" t="s">
        <v>6</v>
      </c>
      <c r="D312" s="8" t="str">
        <f>"苏海深"</f>
        <v>苏海深</v>
      </c>
      <c r="E312" s="8"/>
    </row>
    <row r="313" spans="1:5" ht="21.75" customHeight="1">
      <c r="A313" s="7">
        <v>311</v>
      </c>
      <c r="B313" s="8" t="str">
        <f>"54282023070321484999785"</f>
        <v>54282023070321484999785</v>
      </c>
      <c r="C313" s="8" t="s">
        <v>6</v>
      </c>
      <c r="D313" s="8" t="str">
        <f>"丁琼南"</f>
        <v>丁琼南</v>
      </c>
      <c r="E313" s="8"/>
    </row>
    <row r="314" spans="1:5" ht="21.75" customHeight="1">
      <c r="A314" s="7">
        <v>312</v>
      </c>
      <c r="B314" s="8" t="str">
        <f>"54282023070321311799697"</f>
        <v>54282023070321311799697</v>
      </c>
      <c r="C314" s="8" t="s">
        <v>6</v>
      </c>
      <c r="D314" s="8" t="str">
        <f>"黄雅梦"</f>
        <v>黄雅梦</v>
      </c>
      <c r="E314" s="8"/>
    </row>
    <row r="315" spans="1:5" ht="21.75" customHeight="1">
      <c r="A315" s="7">
        <v>313</v>
      </c>
      <c r="B315" s="8" t="str">
        <f>"54282023070320550199507"</f>
        <v>54282023070320550199507</v>
      </c>
      <c r="C315" s="8" t="s">
        <v>6</v>
      </c>
      <c r="D315" s="8" t="str">
        <f>"容秀欣"</f>
        <v>容秀欣</v>
      </c>
      <c r="E315" s="8"/>
    </row>
    <row r="316" spans="1:5" ht="21.75" customHeight="1">
      <c r="A316" s="7">
        <v>314</v>
      </c>
      <c r="B316" s="8" t="str">
        <f>"54282023070321423699755"</f>
        <v>54282023070321423699755</v>
      </c>
      <c r="C316" s="8" t="s">
        <v>6</v>
      </c>
      <c r="D316" s="8" t="str">
        <f>"江强"</f>
        <v>江强</v>
      </c>
      <c r="E316" s="8"/>
    </row>
    <row r="317" spans="1:5" ht="21.75" customHeight="1">
      <c r="A317" s="7">
        <v>315</v>
      </c>
      <c r="B317" s="8" t="str">
        <f>"54282023070212583793574"</f>
        <v>54282023070212583793574</v>
      </c>
      <c r="C317" s="8" t="s">
        <v>6</v>
      </c>
      <c r="D317" s="8" t="str">
        <f>"陈婷婷"</f>
        <v>陈婷婷</v>
      </c>
      <c r="E317" s="8"/>
    </row>
    <row r="318" spans="1:5" ht="21.75" customHeight="1">
      <c r="A318" s="7">
        <v>316</v>
      </c>
      <c r="B318" s="8" t="str">
        <f>"54282023070321460599771"</f>
        <v>54282023070321460599771</v>
      </c>
      <c r="C318" s="8" t="s">
        <v>6</v>
      </c>
      <c r="D318" s="8" t="str">
        <f>"王艳萍"</f>
        <v>王艳萍</v>
      </c>
      <c r="E318" s="8"/>
    </row>
    <row r="319" spans="1:5" ht="21.75" customHeight="1">
      <c r="A319" s="7">
        <v>317</v>
      </c>
      <c r="B319" s="8" t="str">
        <f>"54282023070321532199808"</f>
        <v>54282023070321532199808</v>
      </c>
      <c r="C319" s="8" t="s">
        <v>6</v>
      </c>
      <c r="D319" s="8" t="str">
        <f>"周秋佳"</f>
        <v>周秋佳</v>
      </c>
      <c r="E319" s="8"/>
    </row>
    <row r="320" spans="1:5" ht="21.75" customHeight="1">
      <c r="A320" s="7">
        <v>318</v>
      </c>
      <c r="B320" s="8" t="str">
        <f>"54282023070321520599801"</f>
        <v>54282023070321520599801</v>
      </c>
      <c r="C320" s="8" t="s">
        <v>6</v>
      </c>
      <c r="D320" s="8" t="str">
        <f>"俞逸彤"</f>
        <v>俞逸彤</v>
      </c>
      <c r="E320" s="8"/>
    </row>
    <row r="321" spans="1:5" ht="21.75" customHeight="1">
      <c r="A321" s="7">
        <v>319</v>
      </c>
      <c r="B321" s="8" t="str">
        <f>"54282023070321205099640"</f>
        <v>54282023070321205099640</v>
      </c>
      <c r="C321" s="8" t="s">
        <v>6</v>
      </c>
      <c r="D321" s="8" t="str">
        <f>"李涛"</f>
        <v>李涛</v>
      </c>
      <c r="E321" s="8"/>
    </row>
    <row r="322" spans="1:5" ht="21.75" customHeight="1">
      <c r="A322" s="7">
        <v>320</v>
      </c>
      <c r="B322" s="8" t="str">
        <f>"54282023070322172099932"</f>
        <v>54282023070322172099932</v>
      </c>
      <c r="C322" s="8" t="s">
        <v>6</v>
      </c>
      <c r="D322" s="8" t="str">
        <f>"李晓芬"</f>
        <v>李晓芬</v>
      </c>
      <c r="E322" s="8"/>
    </row>
    <row r="323" spans="1:5" ht="21.75" customHeight="1">
      <c r="A323" s="7">
        <v>321</v>
      </c>
      <c r="B323" s="8" t="str">
        <f>"54282023070313434397461"</f>
        <v>54282023070313434397461</v>
      </c>
      <c r="C323" s="8" t="s">
        <v>6</v>
      </c>
      <c r="D323" s="8" t="str">
        <f>"陈美凤"</f>
        <v>陈美凤</v>
      </c>
      <c r="E323" s="8"/>
    </row>
    <row r="324" spans="1:5" ht="21.75" customHeight="1">
      <c r="A324" s="7">
        <v>322</v>
      </c>
      <c r="B324" s="8" t="str">
        <f>"54282023070321340699716"</f>
        <v>54282023070321340699716</v>
      </c>
      <c r="C324" s="8" t="s">
        <v>6</v>
      </c>
      <c r="D324" s="8" t="str">
        <f>"方莉"</f>
        <v>方莉</v>
      </c>
      <c r="E324" s="8"/>
    </row>
    <row r="325" spans="1:5" ht="21.75" customHeight="1">
      <c r="A325" s="7">
        <v>323</v>
      </c>
      <c r="B325" s="8" t="str">
        <f>"54282023070318543598998"</f>
        <v>54282023070318543598998</v>
      </c>
      <c r="C325" s="8" t="s">
        <v>6</v>
      </c>
      <c r="D325" s="8" t="str">
        <f>"谢雄杰"</f>
        <v>谢雄杰</v>
      </c>
      <c r="E325" s="8"/>
    </row>
    <row r="326" spans="1:5" ht="21.75" customHeight="1">
      <c r="A326" s="7">
        <v>324</v>
      </c>
      <c r="B326" s="8" t="str">
        <f>"542820230703223956100020"</f>
        <v>542820230703223956100020</v>
      </c>
      <c r="C326" s="8" t="s">
        <v>6</v>
      </c>
      <c r="D326" s="8" t="str">
        <f>"林小莹"</f>
        <v>林小莹</v>
      </c>
      <c r="E326" s="8"/>
    </row>
    <row r="327" spans="1:5" ht="21.75" customHeight="1">
      <c r="A327" s="7">
        <v>325</v>
      </c>
      <c r="B327" s="8" t="str">
        <f>"542820230703230623100127"</f>
        <v>542820230703230623100127</v>
      </c>
      <c r="C327" s="8" t="s">
        <v>6</v>
      </c>
      <c r="D327" s="8" t="str">
        <f>"陈燕"</f>
        <v>陈燕</v>
      </c>
      <c r="E327" s="8"/>
    </row>
    <row r="328" spans="1:5" ht="21.75" customHeight="1">
      <c r="A328" s="7">
        <v>326</v>
      </c>
      <c r="B328" s="8" t="str">
        <f>"54282023063015565389770"</f>
        <v>54282023063015565389770</v>
      </c>
      <c r="C328" s="8" t="s">
        <v>6</v>
      </c>
      <c r="D328" s="8" t="str">
        <f>"符佳美"</f>
        <v>符佳美</v>
      </c>
      <c r="E328" s="8"/>
    </row>
    <row r="329" spans="1:5" ht="21.75" customHeight="1">
      <c r="A329" s="7">
        <v>327</v>
      </c>
      <c r="B329" s="8" t="str">
        <f>"542820230703224244100035"</f>
        <v>542820230703224244100035</v>
      </c>
      <c r="C329" s="8" t="s">
        <v>6</v>
      </c>
      <c r="D329" s="8" t="str">
        <f>"符积玉"</f>
        <v>符积玉</v>
      </c>
      <c r="E329" s="8"/>
    </row>
    <row r="330" spans="1:5" ht="21.75" customHeight="1">
      <c r="A330" s="7">
        <v>328</v>
      </c>
      <c r="B330" s="8" t="str">
        <f>"542820230703232703100189"</f>
        <v>542820230703232703100189</v>
      </c>
      <c r="C330" s="8" t="s">
        <v>6</v>
      </c>
      <c r="D330" s="8" t="str">
        <f>"林雪连"</f>
        <v>林雪连</v>
      </c>
      <c r="E330" s="8"/>
    </row>
    <row r="331" spans="1:5" ht="21.75" customHeight="1">
      <c r="A331" s="7">
        <v>329</v>
      </c>
      <c r="B331" s="8" t="str">
        <f>"542820230703232429100180"</f>
        <v>542820230703232429100180</v>
      </c>
      <c r="C331" s="8" t="s">
        <v>6</v>
      </c>
      <c r="D331" s="8" t="str">
        <f>"唐璐"</f>
        <v>唐璐</v>
      </c>
      <c r="E331" s="8"/>
    </row>
    <row r="332" spans="1:5" ht="21.75" customHeight="1">
      <c r="A332" s="7">
        <v>330</v>
      </c>
      <c r="B332" s="8" t="str">
        <f>"542820230703224322100041"</f>
        <v>542820230703224322100041</v>
      </c>
      <c r="C332" s="8" t="s">
        <v>6</v>
      </c>
      <c r="D332" s="8" t="str">
        <f>"吴淑祺"</f>
        <v>吴淑祺</v>
      </c>
      <c r="E332" s="8"/>
    </row>
    <row r="333" spans="1:5" ht="21.75" customHeight="1">
      <c r="A333" s="7">
        <v>331</v>
      </c>
      <c r="B333" s="8" t="str">
        <f>"542820230703232100100169"</f>
        <v>542820230703232100100169</v>
      </c>
      <c r="C333" s="8" t="s">
        <v>6</v>
      </c>
      <c r="D333" s="8" t="str">
        <f>"林泽娥"</f>
        <v>林泽娥</v>
      </c>
      <c r="E333" s="8"/>
    </row>
    <row r="334" spans="1:5" ht="21.75" customHeight="1">
      <c r="A334" s="7">
        <v>332</v>
      </c>
      <c r="B334" s="8" t="str">
        <f>"542820230703233430100216"</f>
        <v>542820230703233430100216</v>
      </c>
      <c r="C334" s="8" t="s">
        <v>6</v>
      </c>
      <c r="D334" s="8" t="str">
        <f>"李玮"</f>
        <v>李玮</v>
      </c>
      <c r="E334" s="8"/>
    </row>
    <row r="335" spans="1:5" ht="21.75" customHeight="1">
      <c r="A335" s="7">
        <v>333</v>
      </c>
      <c r="B335" s="8" t="str">
        <f>"542820230703233326100210"</f>
        <v>542820230703233326100210</v>
      </c>
      <c r="C335" s="8" t="s">
        <v>6</v>
      </c>
      <c r="D335" s="8" t="str">
        <f>"覃小影"</f>
        <v>覃小影</v>
      </c>
      <c r="E335" s="8"/>
    </row>
    <row r="336" spans="1:5" ht="21.75" customHeight="1">
      <c r="A336" s="7">
        <v>334</v>
      </c>
      <c r="B336" s="8" t="str">
        <f>"54282023070320423799442"</f>
        <v>54282023070320423799442</v>
      </c>
      <c r="C336" s="8" t="s">
        <v>6</v>
      </c>
      <c r="D336" s="8" t="str">
        <f>"钟海麟"</f>
        <v>钟海麟</v>
      </c>
      <c r="E336" s="8"/>
    </row>
    <row r="337" spans="1:5" ht="21.75" customHeight="1">
      <c r="A337" s="7">
        <v>335</v>
      </c>
      <c r="B337" s="8" t="str">
        <f>"54282023070320134299295"</f>
        <v>54282023070320134299295</v>
      </c>
      <c r="C337" s="8" t="s">
        <v>6</v>
      </c>
      <c r="D337" s="8" t="str">
        <f>"符素佳"</f>
        <v>符素佳</v>
      </c>
      <c r="E337" s="8"/>
    </row>
    <row r="338" spans="1:5" ht="21.75" customHeight="1">
      <c r="A338" s="7">
        <v>336</v>
      </c>
      <c r="B338" s="8" t="str">
        <f>"54282023062910272181606"</f>
        <v>54282023062910272181606</v>
      </c>
      <c r="C338" s="8" t="s">
        <v>6</v>
      </c>
      <c r="D338" s="8" t="str">
        <f>"吕俊玲"</f>
        <v>吕俊玲</v>
      </c>
      <c r="E338" s="8"/>
    </row>
    <row r="339" spans="1:5" ht="21.75" customHeight="1">
      <c r="A339" s="7">
        <v>337</v>
      </c>
      <c r="B339" s="8" t="str">
        <f>"54282023070319045099023"</f>
        <v>54282023070319045099023</v>
      </c>
      <c r="C339" s="8" t="s">
        <v>6</v>
      </c>
      <c r="D339" s="8" t="str">
        <f>"羊井丹"</f>
        <v>羊井丹</v>
      </c>
      <c r="E339" s="8"/>
    </row>
    <row r="340" spans="1:5" ht="21.75" customHeight="1">
      <c r="A340" s="7">
        <v>338</v>
      </c>
      <c r="B340" s="8" t="str">
        <f>"54282023070310485296436"</f>
        <v>54282023070310485296436</v>
      </c>
      <c r="C340" s="8" t="s">
        <v>6</v>
      </c>
      <c r="D340" s="8" t="str">
        <f>"丁勇升"</f>
        <v>丁勇升</v>
      </c>
      <c r="E340" s="8"/>
    </row>
    <row r="341" spans="1:5" ht="21.75" customHeight="1">
      <c r="A341" s="7">
        <v>339</v>
      </c>
      <c r="B341" s="8" t="str">
        <f>"54282023062917194184233"</f>
        <v>54282023062917194184233</v>
      </c>
      <c r="C341" s="8" t="s">
        <v>6</v>
      </c>
      <c r="D341" s="8" t="str">
        <f>"符甜"</f>
        <v>符甜</v>
      </c>
      <c r="E341" s="8"/>
    </row>
    <row r="342" spans="1:5" ht="21.75" customHeight="1">
      <c r="A342" s="7">
        <v>340</v>
      </c>
      <c r="B342" s="8" t="str">
        <f>"542820230704084932100657"</f>
        <v>542820230704084932100657</v>
      </c>
      <c r="C342" s="8" t="s">
        <v>6</v>
      </c>
      <c r="D342" s="8" t="str">
        <f>"李壮燕"</f>
        <v>李壮燕</v>
      </c>
      <c r="E342" s="8"/>
    </row>
    <row r="343" spans="1:5" ht="21.75" customHeight="1">
      <c r="A343" s="7">
        <v>341</v>
      </c>
      <c r="B343" s="8" t="str">
        <f>"542820230703230448100123"</f>
        <v>542820230703230448100123</v>
      </c>
      <c r="C343" s="8" t="s">
        <v>6</v>
      </c>
      <c r="D343" s="8" t="str">
        <f>"黎秋妹"</f>
        <v>黎秋妹</v>
      </c>
      <c r="E343" s="8"/>
    </row>
    <row r="344" spans="1:5" ht="21.75" customHeight="1">
      <c r="A344" s="7">
        <v>342</v>
      </c>
      <c r="B344" s="8" t="str">
        <f>"542820230704090547100737"</f>
        <v>542820230704090547100737</v>
      </c>
      <c r="C344" s="8" t="s">
        <v>6</v>
      </c>
      <c r="D344" s="8" t="str">
        <f>"吴桃菲"</f>
        <v>吴桃菲</v>
      </c>
      <c r="E344" s="8"/>
    </row>
    <row r="345" spans="1:5" ht="21.75" customHeight="1">
      <c r="A345" s="7">
        <v>343</v>
      </c>
      <c r="B345" s="8" t="str">
        <f>"54282023062816161578699"</f>
        <v>54282023062816161578699</v>
      </c>
      <c r="C345" s="8" t="s">
        <v>6</v>
      </c>
      <c r="D345" s="8" t="str">
        <f>"符吉仙"</f>
        <v>符吉仙</v>
      </c>
      <c r="E345" s="8"/>
    </row>
    <row r="346" spans="1:5" ht="21.75" customHeight="1">
      <c r="A346" s="7">
        <v>344</v>
      </c>
      <c r="B346" s="8" t="str">
        <f>"542820230704093827100898"</f>
        <v>542820230704093827100898</v>
      </c>
      <c r="C346" s="8" t="s">
        <v>6</v>
      </c>
      <c r="D346" s="8" t="str">
        <f>"陈矛"</f>
        <v>陈矛</v>
      </c>
      <c r="E346" s="8"/>
    </row>
    <row r="347" spans="1:5" ht="21.75" customHeight="1">
      <c r="A347" s="7">
        <v>345</v>
      </c>
      <c r="B347" s="8" t="str">
        <f>"54282023070309183795676"</f>
        <v>54282023070309183795676</v>
      </c>
      <c r="C347" s="8" t="s">
        <v>6</v>
      </c>
      <c r="D347" s="8" t="str">
        <f>"钟慧"</f>
        <v>钟慧</v>
      </c>
      <c r="E347" s="8"/>
    </row>
    <row r="348" spans="1:5" ht="21.75" customHeight="1">
      <c r="A348" s="7">
        <v>346</v>
      </c>
      <c r="B348" s="8" t="str">
        <f>"542820230704102513101115"</f>
        <v>542820230704102513101115</v>
      </c>
      <c r="C348" s="8" t="s">
        <v>6</v>
      </c>
      <c r="D348" s="8" t="str">
        <f>"黄晓盈"</f>
        <v>黄晓盈</v>
      </c>
      <c r="E348" s="8"/>
    </row>
    <row r="349" spans="1:5" ht="21.75" customHeight="1">
      <c r="A349" s="7">
        <v>347</v>
      </c>
      <c r="B349" s="8" t="str">
        <f>"542820230704100015100989"</f>
        <v>542820230704100015100989</v>
      </c>
      <c r="C349" s="8" t="s">
        <v>6</v>
      </c>
      <c r="D349" s="8" t="str">
        <f>"王颖"</f>
        <v>王颖</v>
      </c>
      <c r="E349" s="8"/>
    </row>
    <row r="350" spans="1:5" ht="21.75" customHeight="1">
      <c r="A350" s="7">
        <v>348</v>
      </c>
      <c r="B350" s="8" t="str">
        <f>"542820230704102431101109"</f>
        <v>542820230704102431101109</v>
      </c>
      <c r="C350" s="8" t="s">
        <v>6</v>
      </c>
      <c r="D350" s="8" t="str">
        <f>"张月娥"</f>
        <v>张月娥</v>
      </c>
      <c r="E350" s="8"/>
    </row>
    <row r="351" spans="1:5" ht="21.75" customHeight="1">
      <c r="A351" s="7">
        <v>349</v>
      </c>
      <c r="B351" s="8" t="str">
        <f>"542820230704104812101262"</f>
        <v>542820230704104812101262</v>
      </c>
      <c r="C351" s="8" t="s">
        <v>6</v>
      </c>
      <c r="D351" s="8" t="str">
        <f>"胥镁"</f>
        <v>胥镁</v>
      </c>
      <c r="E351" s="8"/>
    </row>
    <row r="352" spans="1:5" ht="21.75" customHeight="1">
      <c r="A352" s="7">
        <v>350</v>
      </c>
      <c r="B352" s="8" t="str">
        <f>"542820230704105611101306"</f>
        <v>542820230704105611101306</v>
      </c>
      <c r="C352" s="8" t="s">
        <v>6</v>
      </c>
      <c r="D352" s="8" t="str">
        <f>"张春宜"</f>
        <v>张春宜</v>
      </c>
      <c r="E352" s="8"/>
    </row>
    <row r="353" spans="1:5" ht="21.75" customHeight="1">
      <c r="A353" s="7">
        <v>351</v>
      </c>
      <c r="B353" s="8" t="str">
        <f>"54282023070322105899900"</f>
        <v>54282023070322105899900</v>
      </c>
      <c r="C353" s="8" t="s">
        <v>6</v>
      </c>
      <c r="D353" s="8" t="str">
        <f>"王亚婷"</f>
        <v>王亚婷</v>
      </c>
      <c r="E353" s="8"/>
    </row>
    <row r="354" spans="1:5" ht="21.75" customHeight="1">
      <c r="A354" s="7">
        <v>352</v>
      </c>
      <c r="B354" s="8" t="str">
        <f>"54282023062809005776698"</f>
        <v>54282023062809005776698</v>
      </c>
      <c r="C354" s="8" t="s">
        <v>7</v>
      </c>
      <c r="D354" s="8" t="str">
        <f>"陈卓高"</f>
        <v>陈卓高</v>
      </c>
      <c r="E354" s="8"/>
    </row>
    <row r="355" spans="1:5" ht="21.75" customHeight="1">
      <c r="A355" s="7">
        <v>353</v>
      </c>
      <c r="B355" s="8" t="str">
        <f>"54282023062809224076814"</f>
        <v>54282023062809224076814</v>
      </c>
      <c r="C355" s="8" t="s">
        <v>7</v>
      </c>
      <c r="D355" s="8" t="str">
        <f>"吴柳俞"</f>
        <v>吴柳俞</v>
      </c>
      <c r="E355" s="8"/>
    </row>
    <row r="356" spans="1:5" ht="21.75" customHeight="1">
      <c r="A356" s="7">
        <v>354</v>
      </c>
      <c r="B356" s="8" t="str">
        <f>"54282023062810001777008"</f>
        <v>54282023062810001777008</v>
      </c>
      <c r="C356" s="8" t="s">
        <v>7</v>
      </c>
      <c r="D356" s="8" t="str">
        <f>"何爱涓"</f>
        <v>何爱涓</v>
      </c>
      <c r="E356" s="8"/>
    </row>
    <row r="357" spans="1:5" ht="21.75" customHeight="1">
      <c r="A357" s="7">
        <v>355</v>
      </c>
      <c r="B357" s="8" t="str">
        <f>"54282023062810002177010"</f>
        <v>54282023062810002177010</v>
      </c>
      <c r="C357" s="8" t="s">
        <v>7</v>
      </c>
      <c r="D357" s="8" t="str">
        <f>"钟向菊"</f>
        <v>钟向菊</v>
      </c>
      <c r="E357" s="8"/>
    </row>
    <row r="358" spans="1:5" ht="21.75" customHeight="1">
      <c r="A358" s="7">
        <v>356</v>
      </c>
      <c r="B358" s="8" t="str">
        <f>"54282023062809233776823"</f>
        <v>54282023062809233776823</v>
      </c>
      <c r="C358" s="8" t="s">
        <v>7</v>
      </c>
      <c r="D358" s="8" t="str">
        <f>"吴玉苗"</f>
        <v>吴玉苗</v>
      </c>
      <c r="E358" s="8"/>
    </row>
    <row r="359" spans="1:5" ht="21.75" customHeight="1">
      <c r="A359" s="7">
        <v>357</v>
      </c>
      <c r="B359" s="8" t="str">
        <f>"54282023062810431377261"</f>
        <v>54282023062810431377261</v>
      </c>
      <c r="C359" s="8" t="s">
        <v>7</v>
      </c>
      <c r="D359" s="8" t="str">
        <f>"李桃珠"</f>
        <v>李桃珠</v>
      </c>
      <c r="E359" s="8"/>
    </row>
    <row r="360" spans="1:5" ht="21.75" customHeight="1">
      <c r="A360" s="7">
        <v>358</v>
      </c>
      <c r="B360" s="8" t="str">
        <f>"54282023062811433477589"</f>
        <v>54282023062811433477589</v>
      </c>
      <c r="C360" s="8" t="s">
        <v>7</v>
      </c>
      <c r="D360" s="8" t="str">
        <f>"杨桂平"</f>
        <v>杨桂平</v>
      </c>
      <c r="E360" s="8"/>
    </row>
    <row r="361" spans="1:5" ht="21.75" customHeight="1">
      <c r="A361" s="7">
        <v>359</v>
      </c>
      <c r="B361" s="8" t="str">
        <f>"54282023062811365177559"</f>
        <v>54282023062811365177559</v>
      </c>
      <c r="C361" s="8" t="s">
        <v>7</v>
      </c>
      <c r="D361" s="8" t="str">
        <f>"李金江"</f>
        <v>李金江</v>
      </c>
      <c r="E361" s="8"/>
    </row>
    <row r="362" spans="1:5" ht="21.75" customHeight="1">
      <c r="A362" s="7">
        <v>360</v>
      </c>
      <c r="B362" s="8" t="str">
        <f>"54282023062814495878267"</f>
        <v>54282023062814495878267</v>
      </c>
      <c r="C362" s="8" t="s">
        <v>7</v>
      </c>
      <c r="D362" s="8" t="str">
        <f>"王桂玲"</f>
        <v>王桂玲</v>
      </c>
      <c r="E362" s="8"/>
    </row>
    <row r="363" spans="1:5" ht="21.75" customHeight="1">
      <c r="A363" s="7">
        <v>361</v>
      </c>
      <c r="B363" s="8" t="str">
        <f>"54282023062815494478575"</f>
        <v>54282023062815494478575</v>
      </c>
      <c r="C363" s="8" t="s">
        <v>7</v>
      </c>
      <c r="D363" s="8" t="str">
        <f>"王燕媚"</f>
        <v>王燕媚</v>
      </c>
      <c r="E363" s="8"/>
    </row>
    <row r="364" spans="1:5" ht="21.75" customHeight="1">
      <c r="A364" s="7">
        <v>362</v>
      </c>
      <c r="B364" s="8" t="str">
        <f>"54282023062816314378775"</f>
        <v>54282023062816314378775</v>
      </c>
      <c r="C364" s="8" t="s">
        <v>7</v>
      </c>
      <c r="D364" s="8" t="str">
        <f>"梁华妹"</f>
        <v>梁华妹</v>
      </c>
      <c r="E364" s="8"/>
    </row>
    <row r="365" spans="1:5" ht="21.75" customHeight="1">
      <c r="A365" s="7">
        <v>363</v>
      </c>
      <c r="B365" s="8" t="str">
        <f>"54282023062818204779185"</f>
        <v>54282023062818204779185</v>
      </c>
      <c r="C365" s="8" t="s">
        <v>7</v>
      </c>
      <c r="D365" s="8" t="str">
        <f>"吴兴益"</f>
        <v>吴兴益</v>
      </c>
      <c r="E365" s="8"/>
    </row>
    <row r="366" spans="1:5" ht="21.75" customHeight="1">
      <c r="A366" s="7">
        <v>364</v>
      </c>
      <c r="B366" s="8" t="str">
        <f>"54282023062811160377446"</f>
        <v>54282023062811160377446</v>
      </c>
      <c r="C366" s="8" t="s">
        <v>7</v>
      </c>
      <c r="D366" s="8" t="str">
        <f>"翁书真"</f>
        <v>翁书真</v>
      </c>
      <c r="E366" s="8"/>
    </row>
    <row r="367" spans="1:5" ht="21.75" customHeight="1">
      <c r="A367" s="7">
        <v>365</v>
      </c>
      <c r="B367" s="8" t="str">
        <f>"54282023062812113277705"</f>
        <v>54282023062812113277705</v>
      </c>
      <c r="C367" s="8" t="s">
        <v>7</v>
      </c>
      <c r="D367" s="8" t="str">
        <f>"陈莲芬"</f>
        <v>陈莲芬</v>
      </c>
      <c r="E367" s="8"/>
    </row>
    <row r="368" spans="1:5" ht="21.75" customHeight="1">
      <c r="A368" s="7">
        <v>366</v>
      </c>
      <c r="B368" s="8" t="str">
        <f>"54282023062812165777734"</f>
        <v>54282023062812165777734</v>
      </c>
      <c r="C368" s="8" t="s">
        <v>7</v>
      </c>
      <c r="D368" s="8" t="str">
        <f>"唐小霞"</f>
        <v>唐小霞</v>
      </c>
      <c r="E368" s="8"/>
    </row>
    <row r="369" spans="1:5" ht="21.75" customHeight="1">
      <c r="A369" s="7">
        <v>367</v>
      </c>
      <c r="B369" s="8" t="str">
        <f>"54282023062819280179390"</f>
        <v>54282023062819280179390</v>
      </c>
      <c r="C369" s="8" t="s">
        <v>7</v>
      </c>
      <c r="D369" s="8" t="str">
        <f>"陈桃菊"</f>
        <v>陈桃菊</v>
      </c>
      <c r="E369" s="8"/>
    </row>
    <row r="370" spans="1:5" ht="21.75" customHeight="1">
      <c r="A370" s="7">
        <v>368</v>
      </c>
      <c r="B370" s="8" t="str">
        <f>"54282023062820511279666"</f>
        <v>54282023062820511279666</v>
      </c>
      <c r="C370" s="8" t="s">
        <v>7</v>
      </c>
      <c r="D370" s="8" t="str">
        <f>"李美风"</f>
        <v>李美风</v>
      </c>
      <c r="E370" s="8"/>
    </row>
    <row r="371" spans="1:5" ht="21.75" customHeight="1">
      <c r="A371" s="7">
        <v>369</v>
      </c>
      <c r="B371" s="8" t="str">
        <f>"54282023062813313178012"</f>
        <v>54282023062813313178012</v>
      </c>
      <c r="C371" s="8" t="s">
        <v>7</v>
      </c>
      <c r="D371" s="8" t="str">
        <f>"彭美玉"</f>
        <v>彭美玉</v>
      </c>
      <c r="E371" s="8"/>
    </row>
    <row r="372" spans="1:5" ht="21.75" customHeight="1">
      <c r="A372" s="7">
        <v>370</v>
      </c>
      <c r="B372" s="8" t="str">
        <f>"54282023062821204579783"</f>
        <v>54282023062821204579783</v>
      </c>
      <c r="C372" s="8" t="s">
        <v>7</v>
      </c>
      <c r="D372" s="8" t="str">
        <f>"简丽"</f>
        <v>简丽</v>
      </c>
      <c r="E372" s="8"/>
    </row>
    <row r="373" spans="1:5" ht="21.75" customHeight="1">
      <c r="A373" s="7">
        <v>371</v>
      </c>
      <c r="B373" s="8" t="str">
        <f>"54282023062821224979792"</f>
        <v>54282023062821224979792</v>
      </c>
      <c r="C373" s="8" t="s">
        <v>7</v>
      </c>
      <c r="D373" s="8" t="str">
        <f>"苏林蕊"</f>
        <v>苏林蕊</v>
      </c>
      <c r="E373" s="8"/>
    </row>
    <row r="374" spans="1:5" ht="21.75" customHeight="1">
      <c r="A374" s="7">
        <v>372</v>
      </c>
      <c r="B374" s="8" t="str">
        <f>"54282023062812263277775"</f>
        <v>54282023062812263277775</v>
      </c>
      <c r="C374" s="8" t="s">
        <v>7</v>
      </c>
      <c r="D374" s="8" t="str">
        <f>"符莘竺"</f>
        <v>符莘竺</v>
      </c>
      <c r="E374" s="8"/>
    </row>
    <row r="375" spans="1:5" ht="21.75" customHeight="1">
      <c r="A375" s="7">
        <v>373</v>
      </c>
      <c r="B375" s="8" t="str">
        <f>"54282023062810315977195"</f>
        <v>54282023062810315977195</v>
      </c>
      <c r="C375" s="8" t="s">
        <v>7</v>
      </c>
      <c r="D375" s="8" t="str">
        <f>"容倩倩"</f>
        <v>容倩倩</v>
      </c>
      <c r="E375" s="8"/>
    </row>
    <row r="376" spans="1:5" ht="21.75" customHeight="1">
      <c r="A376" s="7">
        <v>374</v>
      </c>
      <c r="B376" s="8" t="str">
        <f>"54282023062823121980234"</f>
        <v>54282023062823121980234</v>
      </c>
      <c r="C376" s="8" t="s">
        <v>7</v>
      </c>
      <c r="D376" s="8" t="str">
        <f>"周秀圆"</f>
        <v>周秀圆</v>
      </c>
      <c r="E376" s="8"/>
    </row>
    <row r="377" spans="1:5" ht="21.75" customHeight="1">
      <c r="A377" s="7">
        <v>375</v>
      </c>
      <c r="B377" s="8" t="str">
        <f>"54282023062823113880232"</f>
        <v>54282023062823113880232</v>
      </c>
      <c r="C377" s="8" t="s">
        <v>7</v>
      </c>
      <c r="D377" s="8" t="str">
        <f>"符定淑"</f>
        <v>符定淑</v>
      </c>
      <c r="E377" s="8"/>
    </row>
    <row r="378" spans="1:5" ht="21.75" customHeight="1">
      <c r="A378" s="7">
        <v>376</v>
      </c>
      <c r="B378" s="8" t="str">
        <f>"54282023062908370780607"</f>
        <v>54282023062908370780607</v>
      </c>
      <c r="C378" s="8" t="s">
        <v>7</v>
      </c>
      <c r="D378" s="8" t="str">
        <f>"王二凤"</f>
        <v>王二凤</v>
      </c>
      <c r="E378" s="8"/>
    </row>
    <row r="379" spans="1:5" ht="21.75" customHeight="1">
      <c r="A379" s="7">
        <v>377</v>
      </c>
      <c r="B379" s="8" t="str">
        <f>"54282023062809324076870"</f>
        <v>54282023062809324076870</v>
      </c>
      <c r="C379" s="8" t="s">
        <v>7</v>
      </c>
      <c r="D379" s="8" t="str">
        <f>"谢元带"</f>
        <v>谢元带</v>
      </c>
      <c r="E379" s="8"/>
    </row>
    <row r="380" spans="1:5" ht="21.75" customHeight="1">
      <c r="A380" s="7">
        <v>378</v>
      </c>
      <c r="B380" s="8" t="str">
        <f>"54282023062910263081595"</f>
        <v>54282023062910263081595</v>
      </c>
      <c r="C380" s="8" t="s">
        <v>7</v>
      </c>
      <c r="D380" s="8" t="str">
        <f>"柯巧巧"</f>
        <v>柯巧巧</v>
      </c>
      <c r="E380" s="8"/>
    </row>
    <row r="381" spans="1:5" ht="21.75" customHeight="1">
      <c r="A381" s="7">
        <v>379</v>
      </c>
      <c r="B381" s="8" t="str">
        <f>"54282023062910381481705"</f>
        <v>54282023062910381481705</v>
      </c>
      <c r="C381" s="8" t="s">
        <v>7</v>
      </c>
      <c r="D381" s="8" t="str">
        <f>"李美芬"</f>
        <v>李美芬</v>
      </c>
      <c r="E381" s="8"/>
    </row>
    <row r="382" spans="1:5" ht="21.75" customHeight="1">
      <c r="A382" s="7">
        <v>380</v>
      </c>
      <c r="B382" s="8" t="str">
        <f>"54282023062912225982479"</f>
        <v>54282023062912225982479</v>
      </c>
      <c r="C382" s="8" t="s">
        <v>7</v>
      </c>
      <c r="D382" s="8" t="str">
        <f>"谢石带"</f>
        <v>谢石带</v>
      </c>
      <c r="E382" s="8"/>
    </row>
    <row r="383" spans="1:5" ht="21.75" customHeight="1">
      <c r="A383" s="7">
        <v>381</v>
      </c>
      <c r="B383" s="8" t="str">
        <f>"54282023062909580981307"</f>
        <v>54282023062909580981307</v>
      </c>
      <c r="C383" s="8" t="s">
        <v>7</v>
      </c>
      <c r="D383" s="8" t="str">
        <f>"符婕女"</f>
        <v>符婕女</v>
      </c>
      <c r="E383" s="8"/>
    </row>
    <row r="384" spans="1:5" ht="21.75" customHeight="1">
      <c r="A384" s="7">
        <v>382</v>
      </c>
      <c r="B384" s="8" t="str">
        <f>"54282023062820414879624"</f>
        <v>54282023062820414879624</v>
      </c>
      <c r="C384" s="8" t="s">
        <v>7</v>
      </c>
      <c r="D384" s="8" t="str">
        <f>"符禧珍"</f>
        <v>符禧珍</v>
      </c>
      <c r="E384" s="8"/>
    </row>
    <row r="385" spans="1:5" ht="21.75" customHeight="1">
      <c r="A385" s="7">
        <v>383</v>
      </c>
      <c r="B385" s="8" t="str">
        <f>"54282023062809065976732"</f>
        <v>54282023062809065976732</v>
      </c>
      <c r="C385" s="8" t="s">
        <v>7</v>
      </c>
      <c r="D385" s="8" t="str">
        <f>"卢莎莎"</f>
        <v>卢莎莎</v>
      </c>
      <c r="E385" s="8"/>
    </row>
    <row r="386" spans="1:5" ht="21.75" customHeight="1">
      <c r="A386" s="7">
        <v>384</v>
      </c>
      <c r="B386" s="8" t="str">
        <f>"54282023062910162881494"</f>
        <v>54282023062910162881494</v>
      </c>
      <c r="C386" s="8" t="s">
        <v>7</v>
      </c>
      <c r="D386" s="8" t="str">
        <f>"张卜尹"</f>
        <v>张卜尹</v>
      </c>
      <c r="E386" s="8"/>
    </row>
    <row r="387" spans="1:5" ht="21.75" customHeight="1">
      <c r="A387" s="7">
        <v>385</v>
      </c>
      <c r="B387" s="8" t="str">
        <f>"54282023062911415782202"</f>
        <v>54282023062911415782202</v>
      </c>
      <c r="C387" s="8" t="s">
        <v>7</v>
      </c>
      <c r="D387" s="8" t="str">
        <f>"谢吉花"</f>
        <v>谢吉花</v>
      </c>
      <c r="E387" s="8"/>
    </row>
    <row r="388" spans="1:5" ht="21.75" customHeight="1">
      <c r="A388" s="7">
        <v>386</v>
      </c>
      <c r="B388" s="8" t="str">
        <f>"54282023062914091482981"</f>
        <v>54282023062914091482981</v>
      </c>
      <c r="C388" s="8" t="s">
        <v>7</v>
      </c>
      <c r="D388" s="8" t="str">
        <f>"梁芬蝶"</f>
        <v>梁芬蝶</v>
      </c>
      <c r="E388" s="8"/>
    </row>
    <row r="389" spans="1:5" ht="21.75" customHeight="1">
      <c r="A389" s="7">
        <v>387</v>
      </c>
      <c r="B389" s="8" t="str">
        <f>"54282023062811531777625"</f>
        <v>54282023062811531777625</v>
      </c>
      <c r="C389" s="8" t="s">
        <v>7</v>
      </c>
      <c r="D389" s="8" t="str">
        <f>"严朝铃"</f>
        <v>严朝铃</v>
      </c>
      <c r="E389" s="8"/>
    </row>
    <row r="390" spans="1:5" ht="21.75" customHeight="1">
      <c r="A390" s="7">
        <v>388</v>
      </c>
      <c r="B390" s="8" t="str">
        <f>"54282023062915253383442"</f>
        <v>54282023062915253383442</v>
      </c>
      <c r="C390" s="8" t="s">
        <v>7</v>
      </c>
      <c r="D390" s="8" t="str">
        <f>"林香"</f>
        <v>林香</v>
      </c>
      <c r="E390" s="8"/>
    </row>
    <row r="391" spans="1:5" ht="21.75" customHeight="1">
      <c r="A391" s="7">
        <v>389</v>
      </c>
      <c r="B391" s="8" t="str">
        <f>"54282023062916401883986"</f>
        <v>54282023062916401883986</v>
      </c>
      <c r="C391" s="8" t="s">
        <v>7</v>
      </c>
      <c r="D391" s="8" t="str">
        <f>"王丽霞"</f>
        <v>王丽霞</v>
      </c>
      <c r="E391" s="8"/>
    </row>
    <row r="392" spans="1:5" ht="21.75" customHeight="1">
      <c r="A392" s="7">
        <v>390</v>
      </c>
      <c r="B392" s="8" t="str">
        <f>"54282023062816582978890"</f>
        <v>54282023062816582978890</v>
      </c>
      <c r="C392" s="8" t="s">
        <v>7</v>
      </c>
      <c r="D392" s="8" t="str">
        <f>"李秋鸾"</f>
        <v>李秋鸾</v>
      </c>
      <c r="E392" s="8"/>
    </row>
    <row r="393" spans="1:5" ht="21.75" customHeight="1">
      <c r="A393" s="7">
        <v>391</v>
      </c>
      <c r="B393" s="8" t="str">
        <f>"54282023062917370484322"</f>
        <v>54282023062917370484322</v>
      </c>
      <c r="C393" s="8" t="s">
        <v>7</v>
      </c>
      <c r="D393" s="8" t="str">
        <f>"符月芳"</f>
        <v>符月芳</v>
      </c>
      <c r="E393" s="8"/>
    </row>
    <row r="394" spans="1:5" ht="21.75" customHeight="1">
      <c r="A394" s="7">
        <v>392</v>
      </c>
      <c r="B394" s="8" t="str">
        <f>"54282023062913144382754"</f>
        <v>54282023062913144382754</v>
      </c>
      <c r="C394" s="8" t="s">
        <v>7</v>
      </c>
      <c r="D394" s="8" t="str">
        <f>"吴铁昌"</f>
        <v>吴铁昌</v>
      </c>
      <c r="E394" s="8"/>
    </row>
    <row r="395" spans="1:5" ht="21.75" customHeight="1">
      <c r="A395" s="7">
        <v>393</v>
      </c>
      <c r="B395" s="8" t="str">
        <f>"54282023062817455579065"</f>
        <v>54282023062817455579065</v>
      </c>
      <c r="C395" s="8" t="s">
        <v>7</v>
      </c>
      <c r="D395" s="8" t="str">
        <f>"张媛"</f>
        <v>张媛</v>
      </c>
      <c r="E395" s="8"/>
    </row>
    <row r="396" spans="1:5" ht="21.75" customHeight="1">
      <c r="A396" s="7">
        <v>394</v>
      </c>
      <c r="B396" s="8" t="str">
        <f>"54282023062916380883970"</f>
        <v>54282023062916380883970</v>
      </c>
      <c r="C396" s="8" t="s">
        <v>7</v>
      </c>
      <c r="D396" s="8" t="str">
        <f>"谢英妃"</f>
        <v>谢英妃</v>
      </c>
      <c r="E396" s="8"/>
    </row>
    <row r="397" spans="1:5" ht="21.75" customHeight="1">
      <c r="A397" s="7">
        <v>395</v>
      </c>
      <c r="B397" s="8" t="str">
        <f>"54282023062918330384590"</f>
        <v>54282023062918330384590</v>
      </c>
      <c r="C397" s="8" t="s">
        <v>7</v>
      </c>
      <c r="D397" s="8" t="str">
        <f>"蔡春梅"</f>
        <v>蔡春梅</v>
      </c>
      <c r="E397" s="8"/>
    </row>
    <row r="398" spans="1:5" ht="21.75" customHeight="1">
      <c r="A398" s="7">
        <v>396</v>
      </c>
      <c r="B398" s="8" t="str">
        <f>"54282023062919210484836"</f>
        <v>54282023062919210484836</v>
      </c>
      <c r="C398" s="8" t="s">
        <v>7</v>
      </c>
      <c r="D398" s="8" t="str">
        <f>"肖焕振"</f>
        <v>肖焕振</v>
      </c>
      <c r="E398" s="8"/>
    </row>
    <row r="399" spans="1:5" ht="21.75" customHeight="1">
      <c r="A399" s="7">
        <v>397</v>
      </c>
      <c r="B399" s="8" t="str">
        <f>"54282023062920020685045"</f>
        <v>54282023062920020685045</v>
      </c>
      <c r="C399" s="8" t="s">
        <v>7</v>
      </c>
      <c r="D399" s="8" t="str">
        <f>"陈玉恩"</f>
        <v>陈玉恩</v>
      </c>
      <c r="E399" s="8"/>
    </row>
    <row r="400" spans="1:5" ht="21.75" customHeight="1">
      <c r="A400" s="7">
        <v>398</v>
      </c>
      <c r="B400" s="8" t="str">
        <f>"54282023062920445085284"</f>
        <v>54282023062920445085284</v>
      </c>
      <c r="C400" s="8" t="s">
        <v>7</v>
      </c>
      <c r="D400" s="8" t="str">
        <f>"许开彩"</f>
        <v>许开彩</v>
      </c>
      <c r="E400" s="8"/>
    </row>
    <row r="401" spans="1:5" ht="21.75" customHeight="1">
      <c r="A401" s="7">
        <v>399</v>
      </c>
      <c r="B401" s="8" t="str">
        <f>"54282023062921002485388"</f>
        <v>54282023062921002485388</v>
      </c>
      <c r="C401" s="8" t="s">
        <v>7</v>
      </c>
      <c r="D401" s="8" t="str">
        <f>"钟小琴"</f>
        <v>钟小琴</v>
      </c>
      <c r="E401" s="8"/>
    </row>
    <row r="402" spans="1:5" ht="21.75" customHeight="1">
      <c r="A402" s="7">
        <v>400</v>
      </c>
      <c r="B402" s="8" t="str">
        <f>"54282023062814412578232"</f>
        <v>54282023062814412578232</v>
      </c>
      <c r="C402" s="8" t="s">
        <v>7</v>
      </c>
      <c r="D402" s="8" t="str">
        <f>"李霞丹"</f>
        <v>李霞丹</v>
      </c>
      <c r="E402" s="8"/>
    </row>
    <row r="403" spans="1:5" ht="21.75" customHeight="1">
      <c r="A403" s="7">
        <v>401</v>
      </c>
      <c r="B403" s="8" t="str">
        <f>"54282023062921362185629"</f>
        <v>54282023062921362185629</v>
      </c>
      <c r="C403" s="8" t="s">
        <v>7</v>
      </c>
      <c r="D403" s="8" t="str">
        <f>"符万霞"</f>
        <v>符万霞</v>
      </c>
      <c r="E403" s="8"/>
    </row>
    <row r="404" spans="1:5" ht="21.75" customHeight="1">
      <c r="A404" s="7">
        <v>402</v>
      </c>
      <c r="B404" s="8" t="str">
        <f>"54282023062821561079952"</f>
        <v>54282023062821561079952</v>
      </c>
      <c r="C404" s="8" t="s">
        <v>7</v>
      </c>
      <c r="D404" s="8" t="str">
        <f>"宋甜单"</f>
        <v>宋甜单</v>
      </c>
      <c r="E404" s="8"/>
    </row>
    <row r="405" spans="1:5" ht="21.75" customHeight="1">
      <c r="A405" s="7">
        <v>403</v>
      </c>
      <c r="B405" s="8" t="str">
        <f>"54282023062922131485884"</f>
        <v>54282023062922131485884</v>
      </c>
      <c r="C405" s="8" t="s">
        <v>7</v>
      </c>
      <c r="D405" s="8" t="str">
        <f>"李梅娜"</f>
        <v>李梅娜</v>
      </c>
      <c r="E405" s="8"/>
    </row>
    <row r="406" spans="1:5" ht="21.75" customHeight="1">
      <c r="A406" s="7">
        <v>404</v>
      </c>
      <c r="B406" s="8" t="str">
        <f>"54282023063011035287849"</f>
        <v>54282023063011035287849</v>
      </c>
      <c r="C406" s="8" t="s">
        <v>7</v>
      </c>
      <c r="D406" s="8" t="str">
        <f>"林小杏"</f>
        <v>林小杏</v>
      </c>
      <c r="E406" s="8"/>
    </row>
    <row r="407" spans="1:5" ht="21.75" customHeight="1">
      <c r="A407" s="7">
        <v>405</v>
      </c>
      <c r="B407" s="8" t="str">
        <f>"54282023063012134288230"</f>
        <v>54282023063012134288230</v>
      </c>
      <c r="C407" s="8" t="s">
        <v>7</v>
      </c>
      <c r="D407" s="8" t="str">
        <f>"高桂祉"</f>
        <v>高桂祉</v>
      </c>
      <c r="E407" s="8"/>
    </row>
    <row r="408" spans="1:5" ht="21.75" customHeight="1">
      <c r="A408" s="7">
        <v>406</v>
      </c>
      <c r="B408" s="8" t="str">
        <f>"54282023063012513988468"</f>
        <v>54282023063012513988468</v>
      </c>
      <c r="C408" s="8" t="s">
        <v>7</v>
      </c>
      <c r="D408" s="8" t="str">
        <f>"符容瑛"</f>
        <v>符容瑛</v>
      </c>
      <c r="E408" s="8"/>
    </row>
    <row r="409" spans="1:5" ht="21.75" customHeight="1">
      <c r="A409" s="7">
        <v>407</v>
      </c>
      <c r="B409" s="8" t="str">
        <f>"54282023063012570788499"</f>
        <v>54282023063012570788499</v>
      </c>
      <c r="C409" s="8" t="s">
        <v>7</v>
      </c>
      <c r="D409" s="8" t="str">
        <f>"纪欢桐"</f>
        <v>纪欢桐</v>
      </c>
      <c r="E409" s="8"/>
    </row>
    <row r="410" spans="1:5" ht="21.75" customHeight="1">
      <c r="A410" s="7">
        <v>408</v>
      </c>
      <c r="B410" s="8" t="str">
        <f>"54282023062812341977807"</f>
        <v>54282023062812341977807</v>
      </c>
      <c r="C410" s="8" t="s">
        <v>7</v>
      </c>
      <c r="D410" s="8" t="str">
        <f>"陈玲妹"</f>
        <v>陈玲妹</v>
      </c>
      <c r="E410" s="8"/>
    </row>
    <row r="411" spans="1:5" ht="21.75" customHeight="1">
      <c r="A411" s="7">
        <v>409</v>
      </c>
      <c r="B411" s="8" t="str">
        <f>"54282023062813435578045"</f>
        <v>54282023062813435578045</v>
      </c>
      <c r="C411" s="8" t="s">
        <v>7</v>
      </c>
      <c r="D411" s="8" t="str">
        <f>"周曼"</f>
        <v>周曼</v>
      </c>
      <c r="E411" s="8"/>
    </row>
    <row r="412" spans="1:5" ht="21.75" customHeight="1">
      <c r="A412" s="7">
        <v>410</v>
      </c>
      <c r="B412" s="8" t="str">
        <f>"54282023062809581376997"</f>
        <v>54282023062809581376997</v>
      </c>
      <c r="C412" s="8" t="s">
        <v>7</v>
      </c>
      <c r="D412" s="8" t="str">
        <f>"李秋兑"</f>
        <v>李秋兑</v>
      </c>
      <c r="E412" s="8"/>
    </row>
    <row r="413" spans="1:5" ht="21.75" customHeight="1">
      <c r="A413" s="7">
        <v>411</v>
      </c>
      <c r="B413" s="8" t="str">
        <f>"54282023063015383989613"</f>
        <v>54282023063015383989613</v>
      </c>
      <c r="C413" s="8" t="s">
        <v>7</v>
      </c>
      <c r="D413" s="8" t="str">
        <f>"许彩菊"</f>
        <v>许彩菊</v>
      </c>
      <c r="E413" s="8"/>
    </row>
    <row r="414" spans="1:5" ht="21.75" customHeight="1">
      <c r="A414" s="7">
        <v>412</v>
      </c>
      <c r="B414" s="8" t="str">
        <f>"54282023063008573586939"</f>
        <v>54282023063008573586939</v>
      </c>
      <c r="C414" s="8" t="s">
        <v>7</v>
      </c>
      <c r="D414" s="8" t="str">
        <f>"张惠姿"</f>
        <v>张惠姿</v>
      </c>
      <c r="E414" s="8"/>
    </row>
    <row r="415" spans="1:5" ht="21.75" customHeight="1">
      <c r="A415" s="7">
        <v>413</v>
      </c>
      <c r="B415" s="8" t="str">
        <f>"54282023062910254881585"</f>
        <v>54282023062910254881585</v>
      </c>
      <c r="C415" s="8" t="s">
        <v>7</v>
      </c>
      <c r="D415" s="8" t="str">
        <f>"黄娟"</f>
        <v>黄娟</v>
      </c>
      <c r="E415" s="8"/>
    </row>
    <row r="416" spans="1:5" ht="21.75" customHeight="1">
      <c r="A416" s="7">
        <v>414</v>
      </c>
      <c r="B416" s="8" t="str">
        <f>"54282023062915244283433"</f>
        <v>54282023062915244283433</v>
      </c>
      <c r="C416" s="8" t="s">
        <v>7</v>
      </c>
      <c r="D416" s="8" t="str">
        <f>"容孝婷"</f>
        <v>容孝婷</v>
      </c>
      <c r="E416" s="8"/>
    </row>
    <row r="417" spans="1:5" ht="21.75" customHeight="1">
      <c r="A417" s="7">
        <v>415</v>
      </c>
      <c r="B417" s="8" t="str">
        <f>"54282023062820404679621"</f>
        <v>54282023062820404679621</v>
      </c>
      <c r="C417" s="8" t="s">
        <v>7</v>
      </c>
      <c r="D417" s="8" t="str">
        <f>"李玉莲"</f>
        <v>李玉莲</v>
      </c>
      <c r="E417" s="8"/>
    </row>
    <row r="418" spans="1:5" ht="21.75" customHeight="1">
      <c r="A418" s="7">
        <v>416</v>
      </c>
      <c r="B418" s="8" t="str">
        <f>"54282023062820430779629"</f>
        <v>54282023062820430779629</v>
      </c>
      <c r="C418" s="8" t="s">
        <v>7</v>
      </c>
      <c r="D418" s="8" t="str">
        <f>"符世君"</f>
        <v>符世君</v>
      </c>
      <c r="E418" s="8"/>
    </row>
    <row r="419" spans="1:5" ht="21.75" customHeight="1">
      <c r="A419" s="7">
        <v>417</v>
      </c>
      <c r="B419" s="8" t="str">
        <f>"54282023063018184190136"</f>
        <v>54282023063018184190136</v>
      </c>
      <c r="C419" s="8" t="s">
        <v>7</v>
      </c>
      <c r="D419" s="8" t="str">
        <f>"吴华芬"</f>
        <v>吴华芬</v>
      </c>
      <c r="E419" s="8"/>
    </row>
    <row r="420" spans="1:5" ht="21.75" customHeight="1">
      <c r="A420" s="7">
        <v>418</v>
      </c>
      <c r="B420" s="8" t="str">
        <f>"54282023063020235490355"</f>
        <v>54282023063020235490355</v>
      </c>
      <c r="C420" s="8" t="s">
        <v>7</v>
      </c>
      <c r="D420" s="8" t="str">
        <f>"黄颖倩"</f>
        <v>黄颖倩</v>
      </c>
      <c r="E420" s="8"/>
    </row>
    <row r="421" spans="1:5" ht="21.75" customHeight="1">
      <c r="A421" s="7">
        <v>419</v>
      </c>
      <c r="B421" s="8" t="str">
        <f>"54282023062820033779491"</f>
        <v>54282023062820033779491</v>
      </c>
      <c r="C421" s="8" t="s">
        <v>7</v>
      </c>
      <c r="D421" s="8" t="str">
        <f>"符叶蓓"</f>
        <v>符叶蓓</v>
      </c>
      <c r="E421" s="8"/>
    </row>
    <row r="422" spans="1:5" ht="21.75" customHeight="1">
      <c r="A422" s="7">
        <v>420</v>
      </c>
      <c r="B422" s="8" t="str">
        <f>"54282023063021445190519"</f>
        <v>54282023063021445190519</v>
      </c>
      <c r="C422" s="8" t="s">
        <v>7</v>
      </c>
      <c r="D422" s="8" t="str">
        <f>"王小霞"</f>
        <v>王小霞</v>
      </c>
      <c r="E422" s="8"/>
    </row>
    <row r="423" spans="1:5" ht="21.75" customHeight="1">
      <c r="A423" s="7">
        <v>421</v>
      </c>
      <c r="B423" s="8" t="str">
        <f>"54282023062821092179731"</f>
        <v>54282023062821092179731</v>
      </c>
      <c r="C423" s="8" t="s">
        <v>7</v>
      </c>
      <c r="D423" s="8" t="str">
        <f>"王小颜"</f>
        <v>王小颜</v>
      </c>
      <c r="E423" s="8"/>
    </row>
    <row r="424" spans="1:5" ht="21.75" customHeight="1">
      <c r="A424" s="7">
        <v>422</v>
      </c>
      <c r="B424" s="8" t="str">
        <f>"54282023063021464790524"</f>
        <v>54282023063021464790524</v>
      </c>
      <c r="C424" s="8" t="s">
        <v>7</v>
      </c>
      <c r="D424" s="8" t="str">
        <f>"羊国蓉"</f>
        <v>羊国蓉</v>
      </c>
      <c r="E424" s="8"/>
    </row>
    <row r="425" spans="1:5" ht="21.75" customHeight="1">
      <c r="A425" s="7">
        <v>423</v>
      </c>
      <c r="B425" s="8" t="str">
        <f>"54282023063022030590551"</f>
        <v>54282023063022030590551</v>
      </c>
      <c r="C425" s="8" t="s">
        <v>7</v>
      </c>
      <c r="D425" s="8" t="str">
        <f>"符含蕊"</f>
        <v>符含蕊</v>
      </c>
      <c r="E425" s="8"/>
    </row>
    <row r="426" spans="1:5" ht="21.75" customHeight="1">
      <c r="A426" s="7">
        <v>424</v>
      </c>
      <c r="B426" s="8" t="str">
        <f>"54282023063022092090569"</f>
        <v>54282023063022092090569</v>
      </c>
      <c r="C426" s="8" t="s">
        <v>7</v>
      </c>
      <c r="D426" s="8" t="str">
        <f>"罗佳佳"</f>
        <v>罗佳佳</v>
      </c>
      <c r="E426" s="8"/>
    </row>
    <row r="427" spans="1:5" ht="21.75" customHeight="1">
      <c r="A427" s="7">
        <v>425</v>
      </c>
      <c r="B427" s="8" t="str">
        <f>"54282023063022433390626"</f>
        <v>54282023063022433390626</v>
      </c>
      <c r="C427" s="8" t="s">
        <v>7</v>
      </c>
      <c r="D427" s="8" t="str">
        <f>"曾嫣"</f>
        <v>曾嫣</v>
      </c>
      <c r="E427" s="8"/>
    </row>
    <row r="428" spans="1:5" ht="21.75" customHeight="1">
      <c r="A428" s="7">
        <v>426</v>
      </c>
      <c r="B428" s="8" t="str">
        <f>"54282023062920391685248"</f>
        <v>54282023062920391685248</v>
      </c>
      <c r="C428" s="8" t="s">
        <v>7</v>
      </c>
      <c r="D428" s="8" t="str">
        <f>"彭丽雅"</f>
        <v>彭丽雅</v>
      </c>
      <c r="E428" s="8"/>
    </row>
    <row r="429" spans="1:5" ht="21.75" customHeight="1">
      <c r="A429" s="7">
        <v>427</v>
      </c>
      <c r="B429" s="8" t="str">
        <f>"54282023063023593490751"</f>
        <v>54282023063023593490751</v>
      </c>
      <c r="C429" s="8" t="s">
        <v>7</v>
      </c>
      <c r="D429" s="8" t="str">
        <f>"许春苗"</f>
        <v>许春苗</v>
      </c>
      <c r="E429" s="8"/>
    </row>
    <row r="430" spans="1:5" ht="21.75" customHeight="1">
      <c r="A430" s="7">
        <v>428</v>
      </c>
      <c r="B430" s="8" t="str">
        <f>"54282023062821102779736"</f>
        <v>54282023062821102779736</v>
      </c>
      <c r="C430" s="8" t="s">
        <v>7</v>
      </c>
      <c r="D430" s="8" t="str">
        <f>"陈彩璋"</f>
        <v>陈彩璋</v>
      </c>
      <c r="E430" s="8"/>
    </row>
    <row r="431" spans="1:5" ht="21.75" customHeight="1">
      <c r="A431" s="7">
        <v>429</v>
      </c>
      <c r="B431" s="8" t="str">
        <f>"54282023070111215691245"</f>
        <v>54282023070111215691245</v>
      </c>
      <c r="C431" s="8" t="s">
        <v>7</v>
      </c>
      <c r="D431" s="8" t="str">
        <f>"马阳"</f>
        <v>马阳</v>
      </c>
      <c r="E431" s="8"/>
    </row>
    <row r="432" spans="1:5" ht="21.75" customHeight="1">
      <c r="A432" s="7">
        <v>430</v>
      </c>
      <c r="B432" s="8" t="str">
        <f>"54282023063010454887712"</f>
        <v>54282023063010454887712</v>
      </c>
      <c r="C432" s="8" t="s">
        <v>7</v>
      </c>
      <c r="D432" s="8" t="str">
        <f>"刘秀玉"</f>
        <v>刘秀玉</v>
      </c>
      <c r="E432" s="8"/>
    </row>
    <row r="433" spans="1:5" ht="21.75" customHeight="1">
      <c r="A433" s="7">
        <v>431</v>
      </c>
      <c r="B433" s="8" t="str">
        <f>"54282023062820271679572"</f>
        <v>54282023062820271679572</v>
      </c>
      <c r="C433" s="8" t="s">
        <v>7</v>
      </c>
      <c r="D433" s="8" t="str">
        <f>"吴福津"</f>
        <v>吴福津</v>
      </c>
      <c r="E433" s="8"/>
    </row>
    <row r="434" spans="1:5" ht="21.75" customHeight="1">
      <c r="A434" s="7">
        <v>432</v>
      </c>
      <c r="B434" s="8" t="str">
        <f>"54282023062907334880479"</f>
        <v>54282023062907334880479</v>
      </c>
      <c r="C434" s="8" t="s">
        <v>7</v>
      </c>
      <c r="D434" s="8" t="str">
        <f>"唐现君"</f>
        <v>唐现君</v>
      </c>
      <c r="E434" s="8"/>
    </row>
    <row r="435" spans="1:5" ht="21.75" customHeight="1">
      <c r="A435" s="7">
        <v>433</v>
      </c>
      <c r="B435" s="8" t="str">
        <f>"54282023063022214890587"</f>
        <v>54282023063022214890587</v>
      </c>
      <c r="C435" s="8" t="s">
        <v>7</v>
      </c>
      <c r="D435" s="8" t="str">
        <f>"李潮梨"</f>
        <v>李潮梨</v>
      </c>
      <c r="E435" s="8"/>
    </row>
    <row r="436" spans="1:5" ht="21.75" customHeight="1">
      <c r="A436" s="7">
        <v>434</v>
      </c>
      <c r="B436" s="8" t="str">
        <f>"54282023062809064076731"</f>
        <v>54282023062809064076731</v>
      </c>
      <c r="C436" s="8" t="s">
        <v>7</v>
      </c>
      <c r="D436" s="8" t="str">
        <f>"陈德香"</f>
        <v>陈德香</v>
      </c>
      <c r="E436" s="8"/>
    </row>
    <row r="437" spans="1:5" ht="21.75" customHeight="1">
      <c r="A437" s="7">
        <v>435</v>
      </c>
      <c r="B437" s="8" t="str">
        <f>"54282023062814583978304"</f>
        <v>54282023062814583978304</v>
      </c>
      <c r="C437" s="8" t="s">
        <v>7</v>
      </c>
      <c r="D437" s="8" t="str">
        <f>"谢明宇"</f>
        <v>谢明宇</v>
      </c>
      <c r="E437" s="8"/>
    </row>
    <row r="438" spans="1:5" ht="21.75" customHeight="1">
      <c r="A438" s="7">
        <v>436</v>
      </c>
      <c r="B438" s="8" t="str">
        <f>"54282023070117113691905"</f>
        <v>54282023070117113691905</v>
      </c>
      <c r="C438" s="8" t="s">
        <v>7</v>
      </c>
      <c r="D438" s="8" t="str">
        <f>"刘素兰"</f>
        <v>刘素兰</v>
      </c>
      <c r="E438" s="8"/>
    </row>
    <row r="439" spans="1:5" ht="21.75" customHeight="1">
      <c r="A439" s="7">
        <v>437</v>
      </c>
      <c r="B439" s="8" t="str">
        <f>"54282023070120472392342"</f>
        <v>54282023070120472392342</v>
      </c>
      <c r="C439" s="8" t="s">
        <v>7</v>
      </c>
      <c r="D439" s="8" t="str">
        <f>"林平"</f>
        <v>林平</v>
      </c>
      <c r="E439" s="8"/>
    </row>
    <row r="440" spans="1:5" ht="21.75" customHeight="1">
      <c r="A440" s="7">
        <v>438</v>
      </c>
      <c r="B440" s="8" t="str">
        <f>"54282023062914412583143"</f>
        <v>54282023062914412583143</v>
      </c>
      <c r="C440" s="8" t="s">
        <v>7</v>
      </c>
      <c r="D440" s="8" t="str">
        <f>"王雪星"</f>
        <v>王雪星</v>
      </c>
      <c r="E440" s="8"/>
    </row>
    <row r="441" spans="1:5" ht="21.75" customHeight="1">
      <c r="A441" s="7">
        <v>439</v>
      </c>
      <c r="B441" s="8" t="str">
        <f>"54282023070120573092370"</f>
        <v>54282023070120573092370</v>
      </c>
      <c r="C441" s="8" t="s">
        <v>7</v>
      </c>
      <c r="D441" s="8" t="str">
        <f>"文初婷"</f>
        <v>文初婷</v>
      </c>
      <c r="E441" s="8"/>
    </row>
    <row r="442" spans="1:5" ht="21.75" customHeight="1">
      <c r="A442" s="7">
        <v>440</v>
      </c>
      <c r="B442" s="8" t="str">
        <f>"54282023070118072292017"</f>
        <v>54282023070118072292017</v>
      </c>
      <c r="C442" s="8" t="s">
        <v>7</v>
      </c>
      <c r="D442" s="8" t="str">
        <f>"文爱语"</f>
        <v>文爱语</v>
      </c>
      <c r="E442" s="8"/>
    </row>
    <row r="443" spans="1:5" ht="21.75" customHeight="1">
      <c r="A443" s="7">
        <v>441</v>
      </c>
      <c r="B443" s="8" t="str">
        <f>"54282023070122363792571"</f>
        <v>54282023070122363792571</v>
      </c>
      <c r="C443" s="8" t="s">
        <v>7</v>
      </c>
      <c r="D443" s="8" t="str">
        <f>"陈冰香"</f>
        <v>陈冰香</v>
      </c>
      <c r="E443" s="8"/>
    </row>
    <row r="444" spans="1:5" ht="21.75" customHeight="1">
      <c r="A444" s="7">
        <v>442</v>
      </c>
      <c r="B444" s="8" t="str">
        <f>"54282023070121574392502"</f>
        <v>54282023070121574392502</v>
      </c>
      <c r="C444" s="8" t="s">
        <v>7</v>
      </c>
      <c r="D444" s="8" t="str">
        <f>"何彦"</f>
        <v>何彦</v>
      </c>
      <c r="E444" s="8"/>
    </row>
    <row r="445" spans="1:5" ht="21.75" customHeight="1">
      <c r="A445" s="7">
        <v>443</v>
      </c>
      <c r="B445" s="8" t="str">
        <f>"54282023070123481092700"</f>
        <v>54282023070123481092700</v>
      </c>
      <c r="C445" s="8" t="s">
        <v>7</v>
      </c>
      <c r="D445" s="8" t="str">
        <f>"韩妮婷"</f>
        <v>韩妮婷</v>
      </c>
      <c r="E445" s="8"/>
    </row>
    <row r="446" spans="1:5" ht="21.75" customHeight="1">
      <c r="A446" s="7">
        <v>444</v>
      </c>
      <c r="B446" s="8" t="str">
        <f>"54282023063018082390103"</f>
        <v>54282023063018082390103</v>
      </c>
      <c r="C446" s="8" t="s">
        <v>7</v>
      </c>
      <c r="D446" s="8" t="str">
        <f>"王淑丹"</f>
        <v>王淑丹</v>
      </c>
      <c r="E446" s="8"/>
    </row>
    <row r="447" spans="1:5" ht="21.75" customHeight="1">
      <c r="A447" s="7">
        <v>445</v>
      </c>
      <c r="B447" s="8" t="str">
        <f>"54282023070211043693284"</f>
        <v>54282023070211043693284</v>
      </c>
      <c r="C447" s="8" t="s">
        <v>7</v>
      </c>
      <c r="D447" s="8" t="str">
        <f>"梁菁菁"</f>
        <v>梁菁菁</v>
      </c>
      <c r="E447" s="8"/>
    </row>
    <row r="448" spans="1:5" ht="21.75" customHeight="1">
      <c r="A448" s="7">
        <v>446</v>
      </c>
      <c r="B448" s="8" t="str">
        <f>"54282023070209155092984"</f>
        <v>54282023070209155092984</v>
      </c>
      <c r="C448" s="8" t="s">
        <v>7</v>
      </c>
      <c r="D448" s="8" t="str">
        <f>"符华丽"</f>
        <v>符华丽</v>
      </c>
      <c r="E448" s="8"/>
    </row>
    <row r="449" spans="1:5" ht="21.75" customHeight="1">
      <c r="A449" s="7">
        <v>447</v>
      </c>
      <c r="B449" s="8" t="str">
        <f>"54282023070110251191085"</f>
        <v>54282023070110251191085</v>
      </c>
      <c r="C449" s="8" t="s">
        <v>7</v>
      </c>
      <c r="D449" s="8" t="str">
        <f>"何良慧"</f>
        <v>何良慧</v>
      </c>
      <c r="E449" s="8"/>
    </row>
    <row r="450" spans="1:5" ht="21.75" customHeight="1">
      <c r="A450" s="7">
        <v>448</v>
      </c>
      <c r="B450" s="8" t="str">
        <f>"54282023070212432393530"</f>
        <v>54282023070212432393530</v>
      </c>
      <c r="C450" s="8" t="s">
        <v>7</v>
      </c>
      <c r="D450" s="8" t="str">
        <f>"苏小玲"</f>
        <v>苏小玲</v>
      </c>
      <c r="E450" s="8"/>
    </row>
    <row r="451" spans="1:5" ht="21.75" customHeight="1">
      <c r="A451" s="7">
        <v>449</v>
      </c>
      <c r="B451" s="8" t="str">
        <f>"54282023070209062892963"</f>
        <v>54282023070209062892963</v>
      </c>
      <c r="C451" s="8" t="s">
        <v>7</v>
      </c>
      <c r="D451" s="8" t="str">
        <f>"王桂来"</f>
        <v>王桂来</v>
      </c>
      <c r="E451" s="8"/>
    </row>
    <row r="452" spans="1:5" ht="21.75" customHeight="1">
      <c r="A452" s="7">
        <v>450</v>
      </c>
      <c r="B452" s="8" t="str">
        <f>"54282023070216235894077"</f>
        <v>54282023070216235894077</v>
      </c>
      <c r="C452" s="8" t="s">
        <v>7</v>
      </c>
      <c r="D452" s="8" t="str">
        <f>"石晓婷"</f>
        <v>石晓婷</v>
      </c>
      <c r="E452" s="8"/>
    </row>
    <row r="453" spans="1:5" ht="21.75" customHeight="1">
      <c r="A453" s="7">
        <v>451</v>
      </c>
      <c r="B453" s="8" t="str">
        <f>"54282023070217105894191"</f>
        <v>54282023070217105894191</v>
      </c>
      <c r="C453" s="8" t="s">
        <v>7</v>
      </c>
      <c r="D453" s="8" t="str">
        <f>"李春雨"</f>
        <v>李春雨</v>
      </c>
      <c r="E453" s="8"/>
    </row>
    <row r="454" spans="1:5" ht="21.75" customHeight="1">
      <c r="A454" s="7">
        <v>452</v>
      </c>
      <c r="B454" s="8" t="str">
        <f>"54282023070119225692157"</f>
        <v>54282023070119225692157</v>
      </c>
      <c r="C454" s="8" t="s">
        <v>7</v>
      </c>
      <c r="D454" s="8" t="str">
        <f>"钟玲华"</f>
        <v>钟玲华</v>
      </c>
      <c r="E454" s="8"/>
    </row>
    <row r="455" spans="1:5" ht="21.75" customHeight="1">
      <c r="A455" s="7">
        <v>453</v>
      </c>
      <c r="B455" s="8" t="str">
        <f>"54282023070218253794346"</f>
        <v>54282023070218253794346</v>
      </c>
      <c r="C455" s="8" t="s">
        <v>7</v>
      </c>
      <c r="D455" s="8" t="str">
        <f>"何小晶"</f>
        <v>何小晶</v>
      </c>
      <c r="E455" s="8"/>
    </row>
    <row r="456" spans="1:5" ht="21.75" customHeight="1">
      <c r="A456" s="7">
        <v>454</v>
      </c>
      <c r="B456" s="8" t="str">
        <f>"54282023070219470594495"</f>
        <v>54282023070219470594495</v>
      </c>
      <c r="C456" s="8" t="s">
        <v>7</v>
      </c>
      <c r="D456" s="8" t="str">
        <f>"李桂荧"</f>
        <v>李桂荧</v>
      </c>
      <c r="E456" s="8"/>
    </row>
    <row r="457" spans="1:5" ht="21.75" customHeight="1">
      <c r="A457" s="7">
        <v>455</v>
      </c>
      <c r="B457" s="8" t="str">
        <f>"54282023070220195494549"</f>
        <v>54282023070220195494549</v>
      </c>
      <c r="C457" s="8" t="s">
        <v>7</v>
      </c>
      <c r="D457" s="8" t="str">
        <f>"陈选静"</f>
        <v>陈选静</v>
      </c>
      <c r="E457" s="8"/>
    </row>
    <row r="458" spans="1:5" ht="21.75" customHeight="1">
      <c r="A458" s="7">
        <v>456</v>
      </c>
      <c r="B458" s="8" t="str">
        <f>"54282023070219520694504"</f>
        <v>54282023070219520694504</v>
      </c>
      <c r="C458" s="8" t="s">
        <v>7</v>
      </c>
      <c r="D458" s="8" t="str">
        <f>"符丽娜"</f>
        <v>符丽娜</v>
      </c>
      <c r="E458" s="8"/>
    </row>
    <row r="459" spans="1:5" ht="21.75" customHeight="1">
      <c r="A459" s="7">
        <v>457</v>
      </c>
      <c r="B459" s="8" t="str">
        <f>"54282023070218462194379"</f>
        <v>54282023070218462194379</v>
      </c>
      <c r="C459" s="8" t="s">
        <v>7</v>
      </c>
      <c r="D459" s="8" t="str">
        <f>"何佳佳"</f>
        <v>何佳佳</v>
      </c>
      <c r="E459" s="8"/>
    </row>
    <row r="460" spans="1:5" ht="21.75" customHeight="1">
      <c r="A460" s="7">
        <v>458</v>
      </c>
      <c r="B460" s="8" t="str">
        <f>"54282023070222005494853"</f>
        <v>54282023070222005494853</v>
      </c>
      <c r="C460" s="8" t="s">
        <v>7</v>
      </c>
      <c r="D460" s="8" t="str">
        <f>"符云淑"</f>
        <v>符云淑</v>
      </c>
      <c r="E460" s="8"/>
    </row>
    <row r="461" spans="1:5" ht="21.75" customHeight="1">
      <c r="A461" s="7">
        <v>459</v>
      </c>
      <c r="B461" s="8" t="str">
        <f>"54282023063015520089727"</f>
        <v>54282023063015520089727</v>
      </c>
      <c r="C461" s="8" t="s">
        <v>7</v>
      </c>
      <c r="D461" s="8" t="str">
        <f>"王琳"</f>
        <v>王琳</v>
      </c>
      <c r="E461" s="8"/>
    </row>
    <row r="462" spans="1:5" ht="21.75" customHeight="1">
      <c r="A462" s="7">
        <v>460</v>
      </c>
      <c r="B462" s="8" t="str">
        <f>"54282023070222015594855"</f>
        <v>54282023070222015594855</v>
      </c>
      <c r="C462" s="8" t="s">
        <v>7</v>
      </c>
      <c r="D462" s="8" t="str">
        <f>"邢妙满"</f>
        <v>邢妙满</v>
      </c>
      <c r="E462" s="8"/>
    </row>
    <row r="463" spans="1:5" ht="21.75" customHeight="1">
      <c r="A463" s="7">
        <v>461</v>
      </c>
      <c r="B463" s="8" t="str">
        <f>"54282023070212175993476"</f>
        <v>54282023070212175993476</v>
      </c>
      <c r="C463" s="8" t="s">
        <v>7</v>
      </c>
      <c r="D463" s="8" t="str">
        <f>"羊有妹"</f>
        <v>羊有妹</v>
      </c>
      <c r="E463" s="8"/>
    </row>
    <row r="464" spans="1:5" ht="21.75" customHeight="1">
      <c r="A464" s="7">
        <v>462</v>
      </c>
      <c r="B464" s="8" t="str">
        <f>"54282023070221530594831"</f>
        <v>54282023070221530594831</v>
      </c>
      <c r="C464" s="8" t="s">
        <v>7</v>
      </c>
      <c r="D464" s="8" t="str">
        <f>"庄泰萍"</f>
        <v>庄泰萍</v>
      </c>
      <c r="E464" s="8"/>
    </row>
    <row r="465" spans="1:5" ht="21.75" customHeight="1">
      <c r="A465" s="7">
        <v>463</v>
      </c>
      <c r="B465" s="8" t="str">
        <f>"54282023070214381993821"</f>
        <v>54282023070214381993821</v>
      </c>
      <c r="C465" s="8" t="s">
        <v>7</v>
      </c>
      <c r="D465" s="8" t="str">
        <f>"王兰莹"</f>
        <v>王兰莹</v>
      </c>
      <c r="E465" s="8"/>
    </row>
    <row r="466" spans="1:5" ht="21.75" customHeight="1">
      <c r="A466" s="7">
        <v>464</v>
      </c>
      <c r="B466" s="8" t="str">
        <f>"54282023062818263579205"</f>
        <v>54282023062818263579205</v>
      </c>
      <c r="C466" s="8" t="s">
        <v>7</v>
      </c>
      <c r="D466" s="8" t="str">
        <f>"庞秋玉"</f>
        <v>庞秋玉</v>
      </c>
      <c r="E466" s="8"/>
    </row>
    <row r="467" spans="1:5" ht="21.75" customHeight="1">
      <c r="A467" s="7">
        <v>465</v>
      </c>
      <c r="B467" s="8" t="str">
        <f>"54282023070223241295063"</f>
        <v>54282023070223241295063</v>
      </c>
      <c r="C467" s="8" t="s">
        <v>7</v>
      </c>
      <c r="D467" s="8" t="str">
        <f>"李秀珍"</f>
        <v>李秀珍</v>
      </c>
      <c r="E467" s="8"/>
    </row>
    <row r="468" spans="1:5" ht="21.75" customHeight="1">
      <c r="A468" s="7">
        <v>466</v>
      </c>
      <c r="B468" s="8" t="str">
        <f>"54282023070223351595087"</f>
        <v>54282023070223351595087</v>
      </c>
      <c r="C468" s="8" t="s">
        <v>7</v>
      </c>
      <c r="D468" s="8" t="str">
        <f>"邢士娟"</f>
        <v>邢士娟</v>
      </c>
      <c r="E468" s="8"/>
    </row>
    <row r="469" spans="1:5" ht="21.75" customHeight="1">
      <c r="A469" s="7">
        <v>467</v>
      </c>
      <c r="B469" s="8" t="str">
        <f>"54282023070300254695159"</f>
        <v>54282023070300254695159</v>
      </c>
      <c r="C469" s="8" t="s">
        <v>7</v>
      </c>
      <c r="D469" s="8" t="str">
        <f>"温雅婷"</f>
        <v>温雅婷</v>
      </c>
      <c r="E469" s="8"/>
    </row>
    <row r="470" spans="1:5" ht="21.75" customHeight="1">
      <c r="A470" s="7">
        <v>468</v>
      </c>
      <c r="B470" s="8" t="str">
        <f>"54282023070301173195191"</f>
        <v>54282023070301173195191</v>
      </c>
      <c r="C470" s="8" t="s">
        <v>7</v>
      </c>
      <c r="D470" s="8" t="str">
        <f>"吴海婷"</f>
        <v>吴海婷</v>
      </c>
      <c r="E470" s="8"/>
    </row>
    <row r="471" spans="1:5" ht="21.75" customHeight="1">
      <c r="A471" s="7">
        <v>469</v>
      </c>
      <c r="B471" s="8" t="str">
        <f>"54282023070222005294852"</f>
        <v>54282023070222005294852</v>
      </c>
      <c r="C471" s="8" t="s">
        <v>7</v>
      </c>
      <c r="D471" s="8" t="str">
        <f>"林婷婷"</f>
        <v>林婷婷</v>
      </c>
      <c r="E471" s="8"/>
    </row>
    <row r="472" spans="1:5" ht="21.75" customHeight="1">
      <c r="A472" s="7">
        <v>470</v>
      </c>
      <c r="B472" s="8" t="str">
        <f>"54282023063013362688715"</f>
        <v>54282023063013362688715</v>
      </c>
      <c r="C472" s="8" t="s">
        <v>7</v>
      </c>
      <c r="D472" s="8" t="str">
        <f>"符孟烨"</f>
        <v>符孟烨</v>
      </c>
      <c r="E472" s="8"/>
    </row>
    <row r="473" spans="1:5" ht="21.75" customHeight="1">
      <c r="A473" s="7">
        <v>471</v>
      </c>
      <c r="B473" s="8" t="str">
        <f>"54282023063017520390056"</f>
        <v>54282023063017520390056</v>
      </c>
      <c r="C473" s="8" t="s">
        <v>7</v>
      </c>
      <c r="D473" s="8" t="str">
        <f>"王茹婷"</f>
        <v>王茹婷</v>
      </c>
      <c r="E473" s="8"/>
    </row>
    <row r="474" spans="1:5" ht="21.75" customHeight="1">
      <c r="A474" s="7">
        <v>472</v>
      </c>
      <c r="B474" s="8" t="str">
        <f>"54282023070309562996032"</f>
        <v>54282023070309562996032</v>
      </c>
      <c r="C474" s="8" t="s">
        <v>7</v>
      </c>
      <c r="D474" s="8" t="str">
        <f>"李金桃"</f>
        <v>李金桃</v>
      </c>
      <c r="E474" s="8"/>
    </row>
    <row r="475" spans="1:5" ht="21.75" customHeight="1">
      <c r="A475" s="7">
        <v>473</v>
      </c>
      <c r="B475" s="8" t="str">
        <f>"54282023070312473197173"</f>
        <v>54282023070312473197173</v>
      </c>
      <c r="C475" s="8" t="s">
        <v>7</v>
      </c>
      <c r="D475" s="8" t="str">
        <f>"林佳丽"</f>
        <v>林佳丽</v>
      </c>
      <c r="E475" s="8"/>
    </row>
    <row r="476" spans="1:5" ht="21.75" customHeight="1">
      <c r="A476" s="7">
        <v>474</v>
      </c>
      <c r="B476" s="8" t="str">
        <f>"54282023070313400697447"</f>
        <v>54282023070313400697447</v>
      </c>
      <c r="C476" s="8" t="s">
        <v>7</v>
      </c>
      <c r="D476" s="8" t="str">
        <f>"符初乾"</f>
        <v>符初乾</v>
      </c>
      <c r="E476" s="8"/>
    </row>
    <row r="477" spans="1:5" ht="21.75" customHeight="1">
      <c r="A477" s="7">
        <v>475</v>
      </c>
      <c r="B477" s="8" t="str">
        <f>"54282023062821263479808"</f>
        <v>54282023062821263479808</v>
      </c>
      <c r="C477" s="8" t="s">
        <v>7</v>
      </c>
      <c r="D477" s="8" t="str">
        <f>"陈初娥"</f>
        <v>陈初娥</v>
      </c>
      <c r="E477" s="8"/>
    </row>
    <row r="478" spans="1:5" ht="21.75" customHeight="1">
      <c r="A478" s="7">
        <v>476</v>
      </c>
      <c r="B478" s="8" t="str">
        <f>"54282023062815552678604"</f>
        <v>54282023062815552678604</v>
      </c>
      <c r="C478" s="8" t="s">
        <v>7</v>
      </c>
      <c r="D478" s="8" t="str">
        <f>"李琼香"</f>
        <v>李琼香</v>
      </c>
      <c r="E478" s="8"/>
    </row>
    <row r="479" spans="1:5" ht="21.75" customHeight="1">
      <c r="A479" s="7">
        <v>477</v>
      </c>
      <c r="B479" s="8" t="str">
        <f>"54282023070316220998292"</f>
        <v>54282023070316220998292</v>
      </c>
      <c r="C479" s="8" t="s">
        <v>7</v>
      </c>
      <c r="D479" s="8" t="str">
        <f>"卢丽丹"</f>
        <v>卢丽丹</v>
      </c>
      <c r="E479" s="8"/>
    </row>
    <row r="480" spans="1:5" ht="21.75" customHeight="1">
      <c r="A480" s="7">
        <v>478</v>
      </c>
      <c r="B480" s="8" t="str">
        <f>"54282023070314213897588"</f>
        <v>54282023070314213897588</v>
      </c>
      <c r="C480" s="8" t="s">
        <v>7</v>
      </c>
      <c r="D480" s="8" t="str">
        <f>"洪子媚"</f>
        <v>洪子媚</v>
      </c>
      <c r="E480" s="8"/>
    </row>
    <row r="481" spans="1:5" ht="21.75" customHeight="1">
      <c r="A481" s="7">
        <v>479</v>
      </c>
      <c r="B481" s="8" t="str">
        <f>"54282023070317465598739"</f>
        <v>54282023070317465598739</v>
      </c>
      <c r="C481" s="8" t="s">
        <v>7</v>
      </c>
      <c r="D481" s="8" t="str">
        <f>"符敏惠"</f>
        <v>符敏惠</v>
      </c>
      <c r="E481" s="8"/>
    </row>
    <row r="482" spans="1:5" ht="21.75" customHeight="1">
      <c r="A482" s="7">
        <v>480</v>
      </c>
      <c r="B482" s="8" t="str">
        <f>"54282023070318094298827"</f>
        <v>54282023070318094298827</v>
      </c>
      <c r="C482" s="8" t="s">
        <v>7</v>
      </c>
      <c r="D482" s="8" t="str">
        <f>"范平苹"</f>
        <v>范平苹</v>
      </c>
      <c r="E482" s="8"/>
    </row>
    <row r="483" spans="1:5" ht="21.75" customHeight="1">
      <c r="A483" s="7">
        <v>481</v>
      </c>
      <c r="B483" s="8" t="str">
        <f>"54282023070318504698983"</f>
        <v>54282023070318504698983</v>
      </c>
      <c r="C483" s="8" t="s">
        <v>7</v>
      </c>
      <c r="D483" s="8" t="str">
        <f>"刘小玲"</f>
        <v>刘小玲</v>
      </c>
      <c r="E483" s="8"/>
    </row>
    <row r="484" spans="1:5" ht="21.75" customHeight="1">
      <c r="A484" s="7">
        <v>482</v>
      </c>
      <c r="B484" s="8" t="str">
        <f>"54282023070319532199204"</f>
        <v>54282023070319532199204</v>
      </c>
      <c r="C484" s="8" t="s">
        <v>7</v>
      </c>
      <c r="D484" s="8" t="str">
        <f>"洪春娃"</f>
        <v>洪春娃</v>
      </c>
      <c r="E484" s="8"/>
    </row>
    <row r="485" spans="1:5" ht="21.75" customHeight="1">
      <c r="A485" s="7">
        <v>483</v>
      </c>
      <c r="B485" s="8" t="str">
        <f>"54282023070214594093866"</f>
        <v>54282023070214594093866</v>
      </c>
      <c r="C485" s="8" t="s">
        <v>7</v>
      </c>
      <c r="D485" s="8" t="str">
        <f>"范秋翠"</f>
        <v>范秋翠</v>
      </c>
      <c r="E485" s="8"/>
    </row>
    <row r="486" spans="1:5" ht="21.75" customHeight="1">
      <c r="A486" s="7">
        <v>484</v>
      </c>
      <c r="B486" s="8" t="str">
        <f>"54282023070320293899374"</f>
        <v>54282023070320293899374</v>
      </c>
      <c r="C486" s="8" t="s">
        <v>7</v>
      </c>
      <c r="D486" s="8" t="str">
        <f>"曾祥美"</f>
        <v>曾祥美</v>
      </c>
      <c r="E486" s="8"/>
    </row>
    <row r="487" spans="1:5" ht="21.75" customHeight="1">
      <c r="A487" s="7">
        <v>485</v>
      </c>
      <c r="B487" s="8" t="str">
        <f>"54282023062821414379887"</f>
        <v>54282023062821414379887</v>
      </c>
      <c r="C487" s="8" t="s">
        <v>7</v>
      </c>
      <c r="D487" s="8" t="str">
        <f>"钟雪丹"</f>
        <v>钟雪丹</v>
      </c>
      <c r="E487" s="8"/>
    </row>
    <row r="488" spans="1:5" ht="21.75" customHeight="1">
      <c r="A488" s="7">
        <v>486</v>
      </c>
      <c r="B488" s="8" t="str">
        <f>"54282023070321000199528"</f>
        <v>54282023070321000199528</v>
      </c>
      <c r="C488" s="8" t="s">
        <v>7</v>
      </c>
      <c r="D488" s="8" t="str">
        <f>"陈虹亮"</f>
        <v>陈虹亮</v>
      </c>
      <c r="E488" s="8"/>
    </row>
    <row r="489" spans="1:5" ht="21.75" customHeight="1">
      <c r="A489" s="7">
        <v>487</v>
      </c>
      <c r="B489" s="8" t="str">
        <f>"54282023070321250999665"</f>
        <v>54282023070321250999665</v>
      </c>
      <c r="C489" s="8" t="s">
        <v>7</v>
      </c>
      <c r="D489" s="8" t="str">
        <f>"殷星娇"</f>
        <v>殷星娇</v>
      </c>
      <c r="E489" s="8"/>
    </row>
    <row r="490" spans="1:5" ht="21.75" customHeight="1">
      <c r="A490" s="7">
        <v>488</v>
      </c>
      <c r="B490" s="8" t="str">
        <f>"54282023070322292199982"</f>
        <v>54282023070322292199982</v>
      </c>
      <c r="C490" s="8" t="s">
        <v>7</v>
      </c>
      <c r="D490" s="8" t="str">
        <f>"韩怡"</f>
        <v>韩怡</v>
      </c>
      <c r="E490" s="8"/>
    </row>
    <row r="491" spans="1:5" ht="21.75" customHeight="1">
      <c r="A491" s="7">
        <v>489</v>
      </c>
      <c r="B491" s="8" t="str">
        <f>"54282023070317155498608"</f>
        <v>54282023070317155498608</v>
      </c>
      <c r="C491" s="8" t="s">
        <v>7</v>
      </c>
      <c r="D491" s="8" t="str">
        <f>"邢维琏"</f>
        <v>邢维琏</v>
      </c>
      <c r="E491" s="8"/>
    </row>
    <row r="492" spans="1:5" ht="21.75" customHeight="1">
      <c r="A492" s="7">
        <v>490</v>
      </c>
      <c r="B492" s="8" t="str">
        <f>"54282023070117062991897"</f>
        <v>54282023070117062991897</v>
      </c>
      <c r="C492" s="8" t="s">
        <v>7</v>
      </c>
      <c r="D492" s="8" t="str">
        <f>"薛英焕"</f>
        <v>薛英焕</v>
      </c>
      <c r="E492" s="8"/>
    </row>
    <row r="493" spans="1:5" ht="21.75" customHeight="1">
      <c r="A493" s="7">
        <v>491</v>
      </c>
      <c r="B493" s="8" t="str">
        <f>"54282023070317260098664"</f>
        <v>54282023070317260098664</v>
      </c>
      <c r="C493" s="8" t="s">
        <v>7</v>
      </c>
      <c r="D493" s="8" t="str">
        <f>"李碧苗"</f>
        <v>李碧苗</v>
      </c>
      <c r="E493" s="8"/>
    </row>
    <row r="494" spans="1:5" ht="21.75" customHeight="1">
      <c r="A494" s="7">
        <v>492</v>
      </c>
      <c r="B494" s="8" t="str">
        <f>"54282023070309290495765"</f>
        <v>54282023070309290495765</v>
      </c>
      <c r="C494" s="8" t="s">
        <v>7</v>
      </c>
      <c r="D494" s="8" t="str">
        <f>"卢武芸"</f>
        <v>卢武芸</v>
      </c>
      <c r="E494" s="8"/>
    </row>
    <row r="495" spans="1:5" ht="21.75" customHeight="1">
      <c r="A495" s="7">
        <v>493</v>
      </c>
      <c r="B495" s="8" t="str">
        <f>"542820230703235043100263"</f>
        <v>542820230703235043100263</v>
      </c>
      <c r="C495" s="8" t="s">
        <v>7</v>
      </c>
      <c r="D495" s="8" t="str">
        <f>"黎丽丹"</f>
        <v>黎丽丹</v>
      </c>
      <c r="E495" s="8"/>
    </row>
    <row r="496" spans="1:5" ht="21.75" customHeight="1">
      <c r="A496" s="7">
        <v>494</v>
      </c>
      <c r="B496" s="8" t="str">
        <f>"54282023070321383899735"</f>
        <v>54282023070321383899735</v>
      </c>
      <c r="C496" s="8" t="s">
        <v>7</v>
      </c>
      <c r="D496" s="8" t="str">
        <f>"李妹珍"</f>
        <v>李妹珍</v>
      </c>
      <c r="E496" s="8"/>
    </row>
    <row r="497" spans="1:5" ht="21.75" customHeight="1">
      <c r="A497" s="7">
        <v>495</v>
      </c>
      <c r="B497" s="8" t="str">
        <f>"542820230703234549100248"</f>
        <v>542820230703234549100248</v>
      </c>
      <c r="C497" s="8" t="s">
        <v>7</v>
      </c>
      <c r="D497" s="8" t="str">
        <f>"陈妹坚"</f>
        <v>陈妹坚</v>
      </c>
      <c r="E497" s="8"/>
    </row>
    <row r="498" spans="1:5" ht="21.75" customHeight="1">
      <c r="A498" s="7">
        <v>496</v>
      </c>
      <c r="B498" s="8" t="str">
        <f>"542820230704051320100430"</f>
        <v>542820230704051320100430</v>
      </c>
      <c r="C498" s="8" t="s">
        <v>7</v>
      </c>
      <c r="D498" s="8" t="str">
        <f>"符舒瑾"</f>
        <v>符舒瑾</v>
      </c>
      <c r="E498" s="8"/>
    </row>
    <row r="499" spans="1:5" ht="21.75" customHeight="1">
      <c r="A499" s="7">
        <v>497</v>
      </c>
      <c r="B499" s="8" t="str">
        <f>"542820230704063016100445"</f>
        <v>542820230704063016100445</v>
      </c>
      <c r="C499" s="8" t="s">
        <v>7</v>
      </c>
      <c r="D499" s="8" t="str">
        <f>"徐陈静"</f>
        <v>徐陈静</v>
      </c>
      <c r="E499" s="8"/>
    </row>
    <row r="500" spans="1:5" ht="21.75" customHeight="1">
      <c r="A500" s="7">
        <v>498</v>
      </c>
      <c r="B500" s="8" t="str">
        <f>"54282023070215244093920"</f>
        <v>54282023070215244093920</v>
      </c>
      <c r="C500" s="8" t="s">
        <v>7</v>
      </c>
      <c r="D500" s="8" t="str">
        <f>"谢宛沂"</f>
        <v>谢宛沂</v>
      </c>
      <c r="E500" s="8"/>
    </row>
    <row r="501" spans="1:5" ht="21.75" customHeight="1">
      <c r="A501" s="7">
        <v>499</v>
      </c>
      <c r="B501" s="8" t="str">
        <f>"54282023070309461195928"</f>
        <v>54282023070309461195928</v>
      </c>
      <c r="C501" s="8" t="s">
        <v>7</v>
      </c>
      <c r="D501" s="8" t="str">
        <f>"苏冬梅"</f>
        <v>苏冬梅</v>
      </c>
      <c r="E501" s="8"/>
    </row>
    <row r="502" spans="1:5" ht="21.75" customHeight="1">
      <c r="A502" s="7">
        <v>500</v>
      </c>
      <c r="B502" s="8" t="str">
        <f>"54282023070315493698108"</f>
        <v>54282023070315493698108</v>
      </c>
      <c r="C502" s="8" t="s">
        <v>7</v>
      </c>
      <c r="D502" s="8" t="str">
        <f>"陈海欢"</f>
        <v>陈海欢</v>
      </c>
      <c r="E502" s="8"/>
    </row>
    <row r="503" spans="1:5" ht="21.75" customHeight="1">
      <c r="A503" s="7">
        <v>501</v>
      </c>
      <c r="B503" s="8" t="str">
        <f>"542820230704094900100964"</f>
        <v>542820230704094900100964</v>
      </c>
      <c r="C503" s="8" t="s">
        <v>7</v>
      </c>
      <c r="D503" s="8" t="str">
        <f>"王颖"</f>
        <v>王颖</v>
      </c>
      <c r="E503" s="8"/>
    </row>
    <row r="504" spans="1:5" ht="21.75" customHeight="1">
      <c r="A504" s="7">
        <v>502</v>
      </c>
      <c r="B504" s="8" t="str">
        <f>"542820230704092129100814"</f>
        <v>542820230704092129100814</v>
      </c>
      <c r="C504" s="8" t="s">
        <v>7</v>
      </c>
      <c r="D504" s="8" t="str">
        <f>"符兰芳"</f>
        <v>符兰芳</v>
      </c>
      <c r="E504" s="8"/>
    </row>
    <row r="505" spans="1:5" ht="21.75" customHeight="1">
      <c r="A505" s="7">
        <v>503</v>
      </c>
      <c r="B505" s="8" t="str">
        <f>"54282023070311582996874"</f>
        <v>54282023070311582996874</v>
      </c>
      <c r="C505" s="8" t="s">
        <v>7</v>
      </c>
      <c r="D505" s="8" t="str">
        <f>"林舒婷"</f>
        <v>林舒婷</v>
      </c>
      <c r="E505" s="8"/>
    </row>
    <row r="506" spans="1:5" ht="21.75" customHeight="1">
      <c r="A506" s="7">
        <v>504</v>
      </c>
      <c r="B506" s="8" t="str">
        <f>"542820230704105947101328"</f>
        <v>542820230704105947101328</v>
      </c>
      <c r="C506" s="8" t="s">
        <v>7</v>
      </c>
      <c r="D506" s="8" t="str">
        <f>"韩爱文"</f>
        <v>韩爱文</v>
      </c>
      <c r="E506" s="8"/>
    </row>
    <row r="507" spans="1:5" ht="21.75" customHeight="1">
      <c r="A507" s="7">
        <v>505</v>
      </c>
      <c r="B507" s="8" t="str">
        <f>"542820230703231633100161"</f>
        <v>542820230703231633100161</v>
      </c>
      <c r="C507" s="8" t="s">
        <v>7</v>
      </c>
      <c r="D507" s="8" t="str">
        <f>"云倩"</f>
        <v>云倩</v>
      </c>
      <c r="E507" s="8"/>
    </row>
    <row r="508" spans="1:5" ht="21.75" customHeight="1">
      <c r="A508" s="7">
        <v>506</v>
      </c>
      <c r="B508" s="8" t="str">
        <f>"54282023062809040776716"</f>
        <v>54282023062809040776716</v>
      </c>
      <c r="C508" s="8" t="s">
        <v>8</v>
      </c>
      <c r="D508" s="8" t="str">
        <f>"李丹香"</f>
        <v>李丹香</v>
      </c>
      <c r="E508" s="8"/>
    </row>
    <row r="509" spans="1:5" ht="21.75" customHeight="1">
      <c r="A509" s="7">
        <v>507</v>
      </c>
      <c r="B509" s="8" t="str">
        <f>"54282023062809013176703"</f>
        <v>54282023062809013176703</v>
      </c>
      <c r="C509" s="8" t="s">
        <v>8</v>
      </c>
      <c r="D509" s="8" t="str">
        <f>"李雅君"</f>
        <v>李雅君</v>
      </c>
      <c r="E509" s="8"/>
    </row>
    <row r="510" spans="1:5" ht="21.75" customHeight="1">
      <c r="A510" s="7">
        <v>508</v>
      </c>
      <c r="B510" s="8" t="str">
        <f>"54282023062809471076930"</f>
        <v>54282023062809471076930</v>
      </c>
      <c r="C510" s="8" t="s">
        <v>8</v>
      </c>
      <c r="D510" s="8" t="str">
        <f>"蔡小兰"</f>
        <v>蔡小兰</v>
      </c>
      <c r="E510" s="8"/>
    </row>
    <row r="511" spans="1:5" ht="21.75" customHeight="1">
      <c r="A511" s="7">
        <v>509</v>
      </c>
      <c r="B511" s="8" t="str">
        <f>"54282023062809563576986"</f>
        <v>54282023062809563576986</v>
      </c>
      <c r="C511" s="8" t="s">
        <v>8</v>
      </c>
      <c r="D511" s="8" t="str">
        <f>"李丹菊"</f>
        <v>李丹菊</v>
      </c>
      <c r="E511" s="8"/>
    </row>
    <row r="512" spans="1:5" ht="21.75" customHeight="1">
      <c r="A512" s="7">
        <v>510</v>
      </c>
      <c r="B512" s="8" t="str">
        <f>"54282023062810135977090"</f>
        <v>54282023062810135977090</v>
      </c>
      <c r="C512" s="8" t="s">
        <v>8</v>
      </c>
      <c r="D512" s="8" t="str">
        <f>"李健丽"</f>
        <v>李健丽</v>
      </c>
      <c r="E512" s="8"/>
    </row>
    <row r="513" spans="1:5" ht="21.75" customHeight="1">
      <c r="A513" s="7">
        <v>511</v>
      </c>
      <c r="B513" s="8" t="str">
        <f>"54282023062810223677144"</f>
        <v>54282023062810223677144</v>
      </c>
      <c r="C513" s="8" t="s">
        <v>8</v>
      </c>
      <c r="D513" s="8" t="str">
        <f>"温文倩"</f>
        <v>温文倩</v>
      </c>
      <c r="E513" s="8"/>
    </row>
    <row r="514" spans="1:5" ht="21.75" customHeight="1">
      <c r="A514" s="7">
        <v>512</v>
      </c>
      <c r="B514" s="8" t="str">
        <f>"54282023062810564777351"</f>
        <v>54282023062810564777351</v>
      </c>
      <c r="C514" s="8" t="s">
        <v>8</v>
      </c>
      <c r="D514" s="8" t="str">
        <f>"王可妹"</f>
        <v>王可妹</v>
      </c>
      <c r="E514" s="8"/>
    </row>
    <row r="515" spans="1:5" ht="21.75" customHeight="1">
      <c r="A515" s="7">
        <v>513</v>
      </c>
      <c r="B515" s="8" t="str">
        <f>"54282023062810423977259"</f>
        <v>54282023062810423977259</v>
      </c>
      <c r="C515" s="8" t="s">
        <v>8</v>
      </c>
      <c r="D515" s="8" t="str">
        <f>"张宽彩"</f>
        <v>张宽彩</v>
      </c>
      <c r="E515" s="8"/>
    </row>
    <row r="516" spans="1:5" ht="21.75" customHeight="1">
      <c r="A516" s="7">
        <v>514</v>
      </c>
      <c r="B516" s="8" t="str">
        <f>"54282023062812025777663"</f>
        <v>54282023062812025777663</v>
      </c>
      <c r="C516" s="8" t="s">
        <v>8</v>
      </c>
      <c r="D516" s="8" t="str">
        <f>"李晨晨"</f>
        <v>李晨晨</v>
      </c>
      <c r="E516" s="8"/>
    </row>
    <row r="517" spans="1:5" ht="21.75" customHeight="1">
      <c r="A517" s="7">
        <v>515</v>
      </c>
      <c r="B517" s="8" t="str">
        <f>"54282023062812153977730"</f>
        <v>54282023062812153977730</v>
      </c>
      <c r="C517" s="8" t="s">
        <v>8</v>
      </c>
      <c r="D517" s="8" t="str">
        <f>"符琼艳"</f>
        <v>符琼艳</v>
      </c>
      <c r="E517" s="8"/>
    </row>
    <row r="518" spans="1:5" ht="21.75" customHeight="1">
      <c r="A518" s="7">
        <v>516</v>
      </c>
      <c r="B518" s="8" t="str">
        <f>"54282023062812323877800"</f>
        <v>54282023062812323877800</v>
      </c>
      <c r="C518" s="8" t="s">
        <v>8</v>
      </c>
      <c r="D518" s="8" t="str">
        <f>"符里依"</f>
        <v>符里依</v>
      </c>
      <c r="E518" s="8"/>
    </row>
    <row r="519" spans="1:5" ht="21.75" customHeight="1">
      <c r="A519" s="7">
        <v>517</v>
      </c>
      <c r="B519" s="8" t="str">
        <f>"54282023062812163577732"</f>
        <v>54282023062812163577732</v>
      </c>
      <c r="C519" s="8" t="s">
        <v>8</v>
      </c>
      <c r="D519" s="8" t="str">
        <f>"符喜梅"</f>
        <v>符喜梅</v>
      </c>
      <c r="E519" s="8"/>
    </row>
    <row r="520" spans="1:5" ht="21.75" customHeight="1">
      <c r="A520" s="7">
        <v>518</v>
      </c>
      <c r="B520" s="8" t="str">
        <f>"54282023062812282477781"</f>
        <v>54282023062812282477781</v>
      </c>
      <c r="C520" s="8" t="s">
        <v>8</v>
      </c>
      <c r="D520" s="8" t="str">
        <f>"王月婧"</f>
        <v>王月婧</v>
      </c>
      <c r="E520" s="8"/>
    </row>
    <row r="521" spans="1:5" ht="21.75" customHeight="1">
      <c r="A521" s="7">
        <v>519</v>
      </c>
      <c r="B521" s="8" t="str">
        <f>"54282023062813094277955"</f>
        <v>54282023062813094277955</v>
      </c>
      <c r="C521" s="8" t="s">
        <v>8</v>
      </c>
      <c r="D521" s="8" t="str">
        <f>"符树娟"</f>
        <v>符树娟</v>
      </c>
      <c r="E521" s="8"/>
    </row>
    <row r="522" spans="1:5" ht="21.75" customHeight="1">
      <c r="A522" s="7">
        <v>520</v>
      </c>
      <c r="B522" s="8" t="str">
        <f>"54282023062810243777158"</f>
        <v>54282023062810243777158</v>
      </c>
      <c r="C522" s="8" t="s">
        <v>8</v>
      </c>
      <c r="D522" s="8" t="str">
        <f>"先欢"</f>
        <v>先欢</v>
      </c>
      <c r="E522" s="8"/>
    </row>
    <row r="523" spans="1:5" ht="21.75" customHeight="1">
      <c r="A523" s="7">
        <v>521</v>
      </c>
      <c r="B523" s="8" t="str">
        <f>"54282023062813045877940"</f>
        <v>54282023062813045877940</v>
      </c>
      <c r="C523" s="8" t="s">
        <v>8</v>
      </c>
      <c r="D523" s="8" t="str">
        <f>"郭春妍"</f>
        <v>郭春妍</v>
      </c>
      <c r="E523" s="8"/>
    </row>
    <row r="524" spans="1:5" ht="21.75" customHeight="1">
      <c r="A524" s="7">
        <v>522</v>
      </c>
      <c r="B524" s="8" t="str">
        <f>"54282023062810442777271"</f>
        <v>54282023062810442777271</v>
      </c>
      <c r="C524" s="8" t="s">
        <v>8</v>
      </c>
      <c r="D524" s="8" t="str">
        <f>"唐素丽"</f>
        <v>唐素丽</v>
      </c>
      <c r="E524" s="8"/>
    </row>
    <row r="525" spans="1:5" ht="21.75" customHeight="1">
      <c r="A525" s="7">
        <v>523</v>
      </c>
      <c r="B525" s="8" t="str">
        <f>"54282023062814215778162"</f>
        <v>54282023062814215778162</v>
      </c>
      <c r="C525" s="8" t="s">
        <v>8</v>
      </c>
      <c r="D525" s="8" t="str">
        <f>"何尾后"</f>
        <v>何尾后</v>
      </c>
      <c r="E525" s="8"/>
    </row>
    <row r="526" spans="1:5" ht="21.75" customHeight="1">
      <c r="A526" s="7">
        <v>524</v>
      </c>
      <c r="B526" s="8" t="str">
        <f>"54282023062813582678088"</f>
        <v>54282023062813582678088</v>
      </c>
      <c r="C526" s="8" t="s">
        <v>8</v>
      </c>
      <c r="D526" s="8" t="str">
        <f>"张王芳"</f>
        <v>张王芳</v>
      </c>
      <c r="E526" s="8"/>
    </row>
    <row r="527" spans="1:5" ht="21.75" customHeight="1">
      <c r="A527" s="7">
        <v>525</v>
      </c>
      <c r="B527" s="8" t="str">
        <f>"54282023062815115978373"</f>
        <v>54282023062815115978373</v>
      </c>
      <c r="C527" s="8" t="s">
        <v>8</v>
      </c>
      <c r="D527" s="8" t="str">
        <f>"孙钰颖"</f>
        <v>孙钰颖</v>
      </c>
      <c r="E527" s="8"/>
    </row>
    <row r="528" spans="1:5" ht="21.75" customHeight="1">
      <c r="A528" s="7">
        <v>526</v>
      </c>
      <c r="B528" s="8" t="str">
        <f>"54282023062815165078392"</f>
        <v>54282023062815165078392</v>
      </c>
      <c r="C528" s="8" t="s">
        <v>8</v>
      </c>
      <c r="D528" s="8" t="str">
        <f>"黄思思"</f>
        <v>黄思思</v>
      </c>
      <c r="E528" s="8"/>
    </row>
    <row r="529" spans="1:5" ht="21.75" customHeight="1">
      <c r="A529" s="7">
        <v>527</v>
      </c>
      <c r="B529" s="8" t="str">
        <f>"54282023062812274177777"</f>
        <v>54282023062812274177777</v>
      </c>
      <c r="C529" s="8" t="s">
        <v>8</v>
      </c>
      <c r="D529" s="8" t="str">
        <f>"史燕雯"</f>
        <v>史燕雯</v>
      </c>
      <c r="E529" s="8"/>
    </row>
    <row r="530" spans="1:5" ht="21.75" customHeight="1">
      <c r="A530" s="7">
        <v>528</v>
      </c>
      <c r="B530" s="8" t="str">
        <f>"54282023062810143277093"</f>
        <v>54282023062810143277093</v>
      </c>
      <c r="C530" s="8" t="s">
        <v>8</v>
      </c>
      <c r="D530" s="8" t="str">
        <f>"谭婷芬"</f>
        <v>谭婷芬</v>
      </c>
      <c r="E530" s="8"/>
    </row>
    <row r="531" spans="1:5" ht="21.75" customHeight="1">
      <c r="A531" s="7">
        <v>529</v>
      </c>
      <c r="B531" s="8" t="str">
        <f>"54282023062818582979308"</f>
        <v>54282023062818582979308</v>
      </c>
      <c r="C531" s="8" t="s">
        <v>8</v>
      </c>
      <c r="D531" s="8" t="str">
        <f>"覃小苗"</f>
        <v>覃小苗</v>
      </c>
      <c r="E531" s="8"/>
    </row>
    <row r="532" spans="1:5" ht="21.75" customHeight="1">
      <c r="A532" s="7">
        <v>530</v>
      </c>
      <c r="B532" s="8" t="str">
        <f>"54282023062818342779238"</f>
        <v>54282023062818342779238</v>
      </c>
      <c r="C532" s="8" t="s">
        <v>8</v>
      </c>
      <c r="D532" s="8" t="str">
        <f>"符晓冰"</f>
        <v>符晓冰</v>
      </c>
      <c r="E532" s="8"/>
    </row>
    <row r="533" spans="1:5" ht="21.75" customHeight="1">
      <c r="A533" s="7">
        <v>531</v>
      </c>
      <c r="B533" s="8" t="str">
        <f>"54282023062819420679424"</f>
        <v>54282023062819420679424</v>
      </c>
      <c r="C533" s="8" t="s">
        <v>8</v>
      </c>
      <c r="D533" s="8" t="str">
        <f>"郑俏丽"</f>
        <v>郑俏丽</v>
      </c>
      <c r="E533" s="8"/>
    </row>
    <row r="534" spans="1:5" ht="21.75" customHeight="1">
      <c r="A534" s="7">
        <v>532</v>
      </c>
      <c r="B534" s="8" t="str">
        <f>"54282023062813011977931"</f>
        <v>54282023062813011977931</v>
      </c>
      <c r="C534" s="8" t="s">
        <v>8</v>
      </c>
      <c r="D534" s="8" t="str">
        <f>"吴壮曼"</f>
        <v>吴壮曼</v>
      </c>
      <c r="E534" s="8"/>
    </row>
    <row r="535" spans="1:5" ht="21.75" customHeight="1">
      <c r="A535" s="7">
        <v>533</v>
      </c>
      <c r="B535" s="8" t="str">
        <f>"54282023062809311276864"</f>
        <v>54282023062809311276864</v>
      </c>
      <c r="C535" s="8" t="s">
        <v>8</v>
      </c>
      <c r="D535" s="8" t="str">
        <f>"邓文鑫"</f>
        <v>邓文鑫</v>
      </c>
      <c r="E535" s="8"/>
    </row>
    <row r="536" spans="1:5" ht="21.75" customHeight="1">
      <c r="A536" s="7">
        <v>534</v>
      </c>
      <c r="B536" s="8" t="str">
        <f>"54282023062818311179225"</f>
        <v>54282023062818311179225</v>
      </c>
      <c r="C536" s="8" t="s">
        <v>8</v>
      </c>
      <c r="D536" s="8" t="str">
        <f>"何金联"</f>
        <v>何金联</v>
      </c>
      <c r="E536" s="8"/>
    </row>
    <row r="537" spans="1:5" ht="21.75" customHeight="1">
      <c r="A537" s="7">
        <v>535</v>
      </c>
      <c r="B537" s="8" t="str">
        <f>"54282023062819375079412"</f>
        <v>54282023062819375079412</v>
      </c>
      <c r="C537" s="8" t="s">
        <v>8</v>
      </c>
      <c r="D537" s="8" t="str">
        <f>"许萍"</f>
        <v>许萍</v>
      </c>
      <c r="E537" s="8"/>
    </row>
    <row r="538" spans="1:5" ht="21.75" customHeight="1">
      <c r="A538" s="7">
        <v>536</v>
      </c>
      <c r="B538" s="8" t="str">
        <f>"54282023062821204079782"</f>
        <v>54282023062821204079782</v>
      </c>
      <c r="C538" s="8" t="s">
        <v>8</v>
      </c>
      <c r="D538" s="8" t="str">
        <f>"王小兰"</f>
        <v>王小兰</v>
      </c>
      <c r="E538" s="8"/>
    </row>
    <row r="539" spans="1:5" ht="21.75" customHeight="1">
      <c r="A539" s="7">
        <v>537</v>
      </c>
      <c r="B539" s="8" t="str">
        <f>"54282023062821335879846"</f>
        <v>54282023062821335879846</v>
      </c>
      <c r="C539" s="8" t="s">
        <v>8</v>
      </c>
      <c r="D539" s="8" t="str">
        <f>"唐秀华"</f>
        <v>唐秀华</v>
      </c>
      <c r="E539" s="8"/>
    </row>
    <row r="540" spans="1:5" ht="21.75" customHeight="1">
      <c r="A540" s="7">
        <v>538</v>
      </c>
      <c r="B540" s="8" t="str">
        <f>"54282023062817400879049"</f>
        <v>54282023062817400879049</v>
      </c>
      <c r="C540" s="8" t="s">
        <v>8</v>
      </c>
      <c r="D540" s="8" t="str">
        <f>"赵发花"</f>
        <v>赵发花</v>
      </c>
      <c r="E540" s="8"/>
    </row>
    <row r="541" spans="1:5" ht="21.75" customHeight="1">
      <c r="A541" s="7">
        <v>539</v>
      </c>
      <c r="B541" s="8" t="str">
        <f>"54282023062821023479700"</f>
        <v>54282023062821023479700</v>
      </c>
      <c r="C541" s="8" t="s">
        <v>8</v>
      </c>
      <c r="D541" s="8" t="str">
        <f>"文兰"</f>
        <v>文兰</v>
      </c>
      <c r="E541" s="8"/>
    </row>
    <row r="542" spans="1:5" ht="21.75" customHeight="1">
      <c r="A542" s="7">
        <v>540</v>
      </c>
      <c r="B542" s="8" t="str">
        <f>"54282023062811054677393"</f>
        <v>54282023062811054677393</v>
      </c>
      <c r="C542" s="8" t="s">
        <v>8</v>
      </c>
      <c r="D542" s="8" t="str">
        <f>"蔡桂媛"</f>
        <v>蔡桂媛</v>
      </c>
      <c r="E542" s="8"/>
    </row>
    <row r="543" spans="1:5" ht="21.75" customHeight="1">
      <c r="A543" s="7">
        <v>541</v>
      </c>
      <c r="B543" s="8" t="str">
        <f>"54282023062821364579859"</f>
        <v>54282023062821364579859</v>
      </c>
      <c r="C543" s="8" t="s">
        <v>8</v>
      </c>
      <c r="D543" s="8" t="str">
        <f>"邝梓瑶"</f>
        <v>邝梓瑶</v>
      </c>
      <c r="E543" s="8"/>
    </row>
    <row r="544" spans="1:5" ht="21.75" customHeight="1">
      <c r="A544" s="7">
        <v>542</v>
      </c>
      <c r="B544" s="8" t="str">
        <f>"54282023062822162580043"</f>
        <v>54282023062822162580043</v>
      </c>
      <c r="C544" s="8" t="s">
        <v>8</v>
      </c>
      <c r="D544" s="8" t="str">
        <f>"林慧"</f>
        <v>林慧</v>
      </c>
      <c r="E544" s="8"/>
    </row>
    <row r="545" spans="1:5" ht="21.75" customHeight="1">
      <c r="A545" s="7">
        <v>543</v>
      </c>
      <c r="B545" s="8" t="str">
        <f>"54282023062820240679565"</f>
        <v>54282023062820240679565</v>
      </c>
      <c r="C545" s="8" t="s">
        <v>8</v>
      </c>
      <c r="D545" s="8" t="str">
        <f>"陈静"</f>
        <v>陈静</v>
      </c>
      <c r="E545" s="8"/>
    </row>
    <row r="546" spans="1:5" ht="21.75" customHeight="1">
      <c r="A546" s="7">
        <v>544</v>
      </c>
      <c r="B546" s="8" t="str">
        <f>"54282023062821212679786"</f>
        <v>54282023062821212679786</v>
      </c>
      <c r="C546" s="8" t="s">
        <v>8</v>
      </c>
      <c r="D546" s="8" t="str">
        <f>"朱木彩"</f>
        <v>朱木彩</v>
      </c>
      <c r="E546" s="8"/>
    </row>
    <row r="547" spans="1:5" ht="21.75" customHeight="1">
      <c r="A547" s="7">
        <v>545</v>
      </c>
      <c r="B547" s="8" t="str">
        <f>"54282023062809010476700"</f>
        <v>54282023062809010476700</v>
      </c>
      <c r="C547" s="8" t="s">
        <v>8</v>
      </c>
      <c r="D547" s="8" t="str">
        <f>"黄春翔"</f>
        <v>黄春翔</v>
      </c>
      <c r="E547" s="8"/>
    </row>
    <row r="548" spans="1:5" ht="21.75" customHeight="1">
      <c r="A548" s="7">
        <v>546</v>
      </c>
      <c r="B548" s="8" t="str">
        <f>"54282023062822223080074"</f>
        <v>54282023062822223080074</v>
      </c>
      <c r="C548" s="8" t="s">
        <v>8</v>
      </c>
      <c r="D548" s="8" t="str">
        <f>"韩小兰"</f>
        <v>韩小兰</v>
      </c>
      <c r="E548" s="8"/>
    </row>
    <row r="549" spans="1:5" ht="21.75" customHeight="1">
      <c r="A549" s="7">
        <v>547</v>
      </c>
      <c r="B549" s="8" t="str">
        <f>"54282023062809104676754"</f>
        <v>54282023062809104676754</v>
      </c>
      <c r="C549" s="8" t="s">
        <v>8</v>
      </c>
      <c r="D549" s="8" t="str">
        <f>"许春花"</f>
        <v>许春花</v>
      </c>
      <c r="E549" s="8"/>
    </row>
    <row r="550" spans="1:5" ht="21.75" customHeight="1">
      <c r="A550" s="7">
        <v>548</v>
      </c>
      <c r="B550" s="8" t="str">
        <f>"54282023062822591080196"</f>
        <v>54282023062822591080196</v>
      </c>
      <c r="C550" s="8" t="s">
        <v>8</v>
      </c>
      <c r="D550" s="8" t="str">
        <f>"周小珍"</f>
        <v>周小珍</v>
      </c>
      <c r="E550" s="8"/>
    </row>
    <row r="551" spans="1:5" ht="21.75" customHeight="1">
      <c r="A551" s="7">
        <v>549</v>
      </c>
      <c r="B551" s="8" t="str">
        <f>"54282023062823245080266"</f>
        <v>54282023062823245080266</v>
      </c>
      <c r="C551" s="8" t="s">
        <v>8</v>
      </c>
      <c r="D551" s="8" t="str">
        <f>"羊秋丹"</f>
        <v>羊秋丹</v>
      </c>
      <c r="E551" s="8"/>
    </row>
    <row r="552" spans="1:5" ht="21.75" customHeight="1">
      <c r="A552" s="7">
        <v>550</v>
      </c>
      <c r="B552" s="8" t="str">
        <f>"54282023062820313279590"</f>
        <v>54282023062820313279590</v>
      </c>
      <c r="C552" s="8" t="s">
        <v>8</v>
      </c>
      <c r="D552" s="8" t="str">
        <f>"梁燕"</f>
        <v>梁燕</v>
      </c>
      <c r="E552" s="8"/>
    </row>
    <row r="553" spans="1:5" ht="21.75" customHeight="1">
      <c r="A553" s="7">
        <v>551</v>
      </c>
      <c r="B553" s="8" t="str">
        <f>"54282023062908541080682"</f>
        <v>54282023062908541080682</v>
      </c>
      <c r="C553" s="8" t="s">
        <v>8</v>
      </c>
      <c r="D553" s="8" t="str">
        <f>"李彩梅"</f>
        <v>李彩梅</v>
      </c>
      <c r="E553" s="8"/>
    </row>
    <row r="554" spans="1:5" ht="21.75" customHeight="1">
      <c r="A554" s="7">
        <v>552</v>
      </c>
      <c r="B554" s="8" t="str">
        <f>"54282023062908513480669"</f>
        <v>54282023062908513480669</v>
      </c>
      <c r="C554" s="8" t="s">
        <v>8</v>
      </c>
      <c r="D554" s="8" t="str">
        <f>"薛美翠"</f>
        <v>薛美翠</v>
      </c>
      <c r="E554" s="8"/>
    </row>
    <row r="555" spans="1:5" ht="21.75" customHeight="1">
      <c r="A555" s="7">
        <v>553</v>
      </c>
      <c r="B555" s="8" t="str">
        <f>"54282023062909264381000"</f>
        <v>54282023062909264381000</v>
      </c>
      <c r="C555" s="8" t="s">
        <v>8</v>
      </c>
      <c r="D555" s="8" t="str">
        <f>"陈丽女"</f>
        <v>陈丽女</v>
      </c>
      <c r="E555" s="8"/>
    </row>
    <row r="556" spans="1:5" ht="21.75" customHeight="1">
      <c r="A556" s="7">
        <v>554</v>
      </c>
      <c r="B556" s="8" t="str">
        <f>"54282023062909520681243"</f>
        <v>54282023062909520681243</v>
      </c>
      <c r="C556" s="8" t="s">
        <v>8</v>
      </c>
      <c r="D556" s="8" t="str">
        <f>"张夏梅"</f>
        <v>张夏梅</v>
      </c>
      <c r="E556" s="8"/>
    </row>
    <row r="557" spans="1:5" ht="21.75" customHeight="1">
      <c r="A557" s="7">
        <v>555</v>
      </c>
      <c r="B557" s="8" t="str">
        <f>"54282023062909311881034"</f>
        <v>54282023062909311881034</v>
      </c>
      <c r="C557" s="8" t="s">
        <v>8</v>
      </c>
      <c r="D557" s="8" t="str">
        <f>"谢文宽"</f>
        <v>谢文宽</v>
      </c>
      <c r="E557" s="8"/>
    </row>
    <row r="558" spans="1:5" ht="21.75" customHeight="1">
      <c r="A558" s="7">
        <v>556</v>
      </c>
      <c r="B558" s="8" t="str">
        <f>"54282023062909473781199"</f>
        <v>54282023062909473781199</v>
      </c>
      <c r="C558" s="8" t="s">
        <v>8</v>
      </c>
      <c r="D558" s="8" t="str">
        <f>"陈婧"</f>
        <v>陈婧</v>
      </c>
      <c r="E558" s="8"/>
    </row>
    <row r="559" spans="1:5" ht="21.75" customHeight="1">
      <c r="A559" s="7">
        <v>557</v>
      </c>
      <c r="B559" s="8" t="str">
        <f>"54282023062810114877079"</f>
        <v>54282023062810114877079</v>
      </c>
      <c r="C559" s="8" t="s">
        <v>8</v>
      </c>
      <c r="D559" s="8" t="str">
        <f>"朱凤清"</f>
        <v>朱凤清</v>
      </c>
      <c r="E559" s="8"/>
    </row>
    <row r="560" spans="1:5" ht="21.75" customHeight="1">
      <c r="A560" s="7">
        <v>558</v>
      </c>
      <c r="B560" s="8" t="str">
        <f>"54282023062816200678726"</f>
        <v>54282023062816200678726</v>
      </c>
      <c r="C560" s="8" t="s">
        <v>8</v>
      </c>
      <c r="D560" s="8" t="str">
        <f>"罗媚爱"</f>
        <v>罗媚爱</v>
      </c>
      <c r="E560" s="8"/>
    </row>
    <row r="561" spans="1:5" ht="21.75" customHeight="1">
      <c r="A561" s="7">
        <v>559</v>
      </c>
      <c r="B561" s="8" t="str">
        <f>"54282023062810134377088"</f>
        <v>54282023062810134377088</v>
      </c>
      <c r="C561" s="8" t="s">
        <v>8</v>
      </c>
      <c r="D561" s="8" t="str">
        <f>"赵一然"</f>
        <v>赵一然</v>
      </c>
      <c r="E561" s="8"/>
    </row>
    <row r="562" spans="1:5" ht="21.75" customHeight="1">
      <c r="A562" s="7">
        <v>560</v>
      </c>
      <c r="B562" s="8" t="str">
        <f>"54282023062811014477375"</f>
        <v>54282023062811014477375</v>
      </c>
      <c r="C562" s="8" t="s">
        <v>8</v>
      </c>
      <c r="D562" s="8" t="str">
        <f>"李筱意"</f>
        <v>李筱意</v>
      </c>
      <c r="E562" s="8"/>
    </row>
    <row r="563" spans="1:5" ht="21.75" customHeight="1">
      <c r="A563" s="7">
        <v>561</v>
      </c>
      <c r="B563" s="8" t="str">
        <f>"54282023062822410480132"</f>
        <v>54282023062822410480132</v>
      </c>
      <c r="C563" s="8" t="s">
        <v>8</v>
      </c>
      <c r="D563" s="8" t="str">
        <f>"陈淑兰"</f>
        <v>陈淑兰</v>
      </c>
      <c r="E563" s="8"/>
    </row>
    <row r="564" spans="1:5" ht="21.75" customHeight="1">
      <c r="A564" s="7">
        <v>562</v>
      </c>
      <c r="B564" s="8" t="str">
        <f>"54282023062910531981838"</f>
        <v>54282023062910531981838</v>
      </c>
      <c r="C564" s="8" t="s">
        <v>8</v>
      </c>
      <c r="D564" s="8" t="str">
        <f>"黄碧丽"</f>
        <v>黄碧丽</v>
      </c>
      <c r="E564" s="8"/>
    </row>
    <row r="565" spans="1:5" ht="21.75" customHeight="1">
      <c r="A565" s="7">
        <v>563</v>
      </c>
      <c r="B565" s="8" t="str">
        <f>"54282023062911071281982"</f>
        <v>54282023062911071281982</v>
      </c>
      <c r="C565" s="8" t="s">
        <v>8</v>
      </c>
      <c r="D565" s="8" t="str">
        <f>"林慧玲"</f>
        <v>林慧玲</v>
      </c>
      <c r="E565" s="8"/>
    </row>
    <row r="566" spans="1:5" ht="21.75" customHeight="1">
      <c r="A566" s="7">
        <v>564</v>
      </c>
      <c r="B566" s="8" t="str">
        <f>"54282023062811403377576"</f>
        <v>54282023062811403377576</v>
      </c>
      <c r="C566" s="8" t="s">
        <v>8</v>
      </c>
      <c r="D566" s="8" t="str">
        <f>"陈慧妹"</f>
        <v>陈慧妹</v>
      </c>
      <c r="E566" s="8"/>
    </row>
    <row r="567" spans="1:5" ht="21.75" customHeight="1">
      <c r="A567" s="7">
        <v>565</v>
      </c>
      <c r="B567" s="8" t="str">
        <f>"54282023062911160882038"</f>
        <v>54282023062911160882038</v>
      </c>
      <c r="C567" s="8" t="s">
        <v>8</v>
      </c>
      <c r="D567" s="8" t="str">
        <f>"李佳玉"</f>
        <v>李佳玉</v>
      </c>
      <c r="E567" s="8"/>
    </row>
    <row r="568" spans="1:5" ht="21.75" customHeight="1">
      <c r="A568" s="7">
        <v>566</v>
      </c>
      <c r="B568" s="8" t="str">
        <f>"54282023062912051782369"</f>
        <v>54282023062912051782369</v>
      </c>
      <c r="C568" s="8" t="s">
        <v>8</v>
      </c>
      <c r="D568" s="8" t="str">
        <f>"戴恩娜"</f>
        <v>戴恩娜</v>
      </c>
      <c r="E568" s="8"/>
    </row>
    <row r="569" spans="1:5" ht="21.75" customHeight="1">
      <c r="A569" s="7">
        <v>567</v>
      </c>
      <c r="B569" s="8" t="str">
        <f>"54282023062914234783039"</f>
        <v>54282023062914234783039</v>
      </c>
      <c r="C569" s="8" t="s">
        <v>8</v>
      </c>
      <c r="D569" s="8" t="str">
        <f>"郑建妃"</f>
        <v>郑建妃</v>
      </c>
      <c r="E569" s="8"/>
    </row>
    <row r="570" spans="1:5" ht="21.75" customHeight="1">
      <c r="A570" s="7">
        <v>568</v>
      </c>
      <c r="B570" s="8" t="str">
        <f>"54282023062814334378199"</f>
        <v>54282023062814334378199</v>
      </c>
      <c r="C570" s="8" t="s">
        <v>8</v>
      </c>
      <c r="D570" s="8" t="str">
        <f>"卢桂炎"</f>
        <v>卢桂炎</v>
      </c>
      <c r="E570" s="8"/>
    </row>
    <row r="571" spans="1:5" ht="21.75" customHeight="1">
      <c r="A571" s="7">
        <v>569</v>
      </c>
      <c r="B571" s="8" t="str">
        <f>"54282023062818490279286"</f>
        <v>54282023062818490279286</v>
      </c>
      <c r="C571" s="8" t="s">
        <v>8</v>
      </c>
      <c r="D571" s="8" t="str">
        <f>"刘君"</f>
        <v>刘君</v>
      </c>
      <c r="E571" s="8"/>
    </row>
    <row r="572" spans="1:5" ht="21.75" customHeight="1">
      <c r="A572" s="7">
        <v>570</v>
      </c>
      <c r="B572" s="8" t="str">
        <f>"54282023062822175080050"</f>
        <v>54282023062822175080050</v>
      </c>
      <c r="C572" s="8" t="s">
        <v>8</v>
      </c>
      <c r="D572" s="8" t="str">
        <f>"刘金彩"</f>
        <v>刘金彩</v>
      </c>
      <c r="E572" s="8"/>
    </row>
    <row r="573" spans="1:5" ht="21.75" customHeight="1">
      <c r="A573" s="7">
        <v>571</v>
      </c>
      <c r="B573" s="8" t="str">
        <f>"54282023062815201478416"</f>
        <v>54282023062815201478416</v>
      </c>
      <c r="C573" s="8" t="s">
        <v>8</v>
      </c>
      <c r="D573" s="8" t="str">
        <f>"王桂英"</f>
        <v>王桂英</v>
      </c>
      <c r="E573" s="8"/>
    </row>
    <row r="574" spans="1:5" ht="21.75" customHeight="1">
      <c r="A574" s="7">
        <v>572</v>
      </c>
      <c r="B574" s="8" t="str">
        <f>"54282023062915483783623"</f>
        <v>54282023062915483783623</v>
      </c>
      <c r="C574" s="8" t="s">
        <v>8</v>
      </c>
      <c r="D574" s="8" t="str">
        <f>"李雪萍"</f>
        <v>李雪萍</v>
      </c>
      <c r="E574" s="8"/>
    </row>
    <row r="575" spans="1:5" ht="21.75" customHeight="1">
      <c r="A575" s="7">
        <v>573</v>
      </c>
      <c r="B575" s="8" t="str">
        <f>"54282023062916073183754"</f>
        <v>54282023062916073183754</v>
      </c>
      <c r="C575" s="8" t="s">
        <v>8</v>
      </c>
      <c r="D575" s="8" t="str">
        <f>"黎文艳"</f>
        <v>黎文艳</v>
      </c>
      <c r="E575" s="8"/>
    </row>
    <row r="576" spans="1:5" ht="21.75" customHeight="1">
      <c r="A576" s="7">
        <v>574</v>
      </c>
      <c r="B576" s="8" t="str">
        <f>"54282023062916332583937"</f>
        <v>54282023062916332583937</v>
      </c>
      <c r="C576" s="8" t="s">
        <v>8</v>
      </c>
      <c r="D576" s="8" t="str">
        <f>"陈文慧"</f>
        <v>陈文慧</v>
      </c>
      <c r="E576" s="8"/>
    </row>
    <row r="577" spans="1:5" ht="21.75" customHeight="1">
      <c r="A577" s="7">
        <v>575</v>
      </c>
      <c r="B577" s="8" t="str">
        <f>"54282023062917054484167"</f>
        <v>54282023062917054484167</v>
      </c>
      <c r="C577" s="8" t="s">
        <v>8</v>
      </c>
      <c r="D577" s="8" t="str">
        <f>"何美妃"</f>
        <v>何美妃</v>
      </c>
      <c r="E577" s="8"/>
    </row>
    <row r="578" spans="1:5" ht="21.75" customHeight="1">
      <c r="A578" s="7">
        <v>576</v>
      </c>
      <c r="B578" s="8" t="str">
        <f>"54282023062917274984274"</f>
        <v>54282023062917274984274</v>
      </c>
      <c r="C578" s="8" t="s">
        <v>8</v>
      </c>
      <c r="D578" s="8" t="str">
        <f>"林娜"</f>
        <v>林娜</v>
      </c>
      <c r="E578" s="8"/>
    </row>
    <row r="579" spans="1:5" ht="21.75" customHeight="1">
      <c r="A579" s="7">
        <v>577</v>
      </c>
      <c r="B579" s="8" t="str">
        <f>"54282023062918110184494"</f>
        <v>54282023062918110184494</v>
      </c>
      <c r="C579" s="8" t="s">
        <v>8</v>
      </c>
      <c r="D579" s="8" t="str">
        <f>"吴育凤"</f>
        <v>吴育凤</v>
      </c>
      <c r="E579" s="8"/>
    </row>
    <row r="580" spans="1:5" ht="21.75" customHeight="1">
      <c r="A580" s="7">
        <v>578</v>
      </c>
      <c r="B580" s="8" t="str">
        <f>"54282023062918093484483"</f>
        <v>54282023062918093484483</v>
      </c>
      <c r="C580" s="8" t="s">
        <v>8</v>
      </c>
      <c r="D580" s="8" t="str">
        <f>"陈丹丹"</f>
        <v>陈丹丹</v>
      </c>
      <c r="E580" s="8"/>
    </row>
    <row r="581" spans="1:5" ht="21.75" customHeight="1">
      <c r="A581" s="7">
        <v>579</v>
      </c>
      <c r="B581" s="8" t="str">
        <f>"54282023062918550384703"</f>
        <v>54282023062918550384703</v>
      </c>
      <c r="C581" s="8" t="s">
        <v>8</v>
      </c>
      <c r="D581" s="8" t="str">
        <f>"符冠亮"</f>
        <v>符冠亮</v>
      </c>
      <c r="E581" s="8"/>
    </row>
    <row r="582" spans="1:5" ht="21.75" customHeight="1">
      <c r="A582" s="7">
        <v>580</v>
      </c>
      <c r="B582" s="8" t="str">
        <f>"54282023062918571584715"</f>
        <v>54282023062918571584715</v>
      </c>
      <c r="C582" s="8" t="s">
        <v>8</v>
      </c>
      <c r="D582" s="8" t="str">
        <f>"林丹惠"</f>
        <v>林丹惠</v>
      </c>
      <c r="E582" s="8"/>
    </row>
    <row r="583" spans="1:5" ht="21.75" customHeight="1">
      <c r="A583" s="7">
        <v>581</v>
      </c>
      <c r="B583" s="8" t="str">
        <f>"54282023062918322484584"</f>
        <v>54282023062918322484584</v>
      </c>
      <c r="C583" s="8" t="s">
        <v>8</v>
      </c>
      <c r="D583" s="8" t="str">
        <f>"覃朝娟"</f>
        <v>覃朝娟</v>
      </c>
      <c r="E583" s="8"/>
    </row>
    <row r="584" spans="1:5" ht="21.75" customHeight="1">
      <c r="A584" s="7">
        <v>582</v>
      </c>
      <c r="B584" s="8" t="str">
        <f>"54282023062918302684574"</f>
        <v>54282023062918302684574</v>
      </c>
      <c r="C584" s="8" t="s">
        <v>8</v>
      </c>
      <c r="D584" s="8" t="str">
        <f>"符蕾蕾"</f>
        <v>符蕾蕾</v>
      </c>
      <c r="E584" s="8"/>
    </row>
    <row r="585" spans="1:5" ht="21.75" customHeight="1">
      <c r="A585" s="7">
        <v>583</v>
      </c>
      <c r="B585" s="8" t="str">
        <f>"54282023062818202279184"</f>
        <v>54282023062818202279184</v>
      </c>
      <c r="C585" s="8" t="s">
        <v>8</v>
      </c>
      <c r="D585" s="8" t="str">
        <f>"何妹柳"</f>
        <v>何妹柳</v>
      </c>
      <c r="E585" s="8"/>
    </row>
    <row r="586" spans="1:5" ht="21.75" customHeight="1">
      <c r="A586" s="7">
        <v>584</v>
      </c>
      <c r="B586" s="8" t="str">
        <f>"54282023062918554784709"</f>
        <v>54282023062918554784709</v>
      </c>
      <c r="C586" s="8" t="s">
        <v>8</v>
      </c>
      <c r="D586" s="8" t="str">
        <f>"符贤丽"</f>
        <v>符贤丽</v>
      </c>
      <c r="E586" s="8"/>
    </row>
    <row r="587" spans="1:5" ht="21.75" customHeight="1">
      <c r="A587" s="7">
        <v>585</v>
      </c>
      <c r="B587" s="8" t="str">
        <f>"54282023062919170484816"</f>
        <v>54282023062919170484816</v>
      </c>
      <c r="C587" s="8" t="s">
        <v>8</v>
      </c>
      <c r="D587" s="8" t="str">
        <f>"李昕"</f>
        <v>李昕</v>
      </c>
      <c r="E587" s="8"/>
    </row>
    <row r="588" spans="1:5" ht="21.75" customHeight="1">
      <c r="A588" s="7">
        <v>586</v>
      </c>
      <c r="B588" s="8" t="str">
        <f>"54282023062814151478145"</f>
        <v>54282023062814151478145</v>
      </c>
      <c r="C588" s="8" t="s">
        <v>8</v>
      </c>
      <c r="D588" s="8" t="str">
        <f>"邓三带"</f>
        <v>邓三带</v>
      </c>
      <c r="E588" s="8"/>
    </row>
    <row r="589" spans="1:5" ht="21.75" customHeight="1">
      <c r="A589" s="7">
        <v>587</v>
      </c>
      <c r="B589" s="8" t="str">
        <f>"54282023062919472784961"</f>
        <v>54282023062919472784961</v>
      </c>
      <c r="C589" s="8" t="s">
        <v>8</v>
      </c>
      <c r="D589" s="8" t="str">
        <f>"王秀梅"</f>
        <v>王秀梅</v>
      </c>
      <c r="E589" s="8"/>
    </row>
    <row r="590" spans="1:5" ht="21.75" customHeight="1">
      <c r="A590" s="7">
        <v>588</v>
      </c>
      <c r="B590" s="8" t="str">
        <f>"54282023062822500080164"</f>
        <v>54282023062822500080164</v>
      </c>
      <c r="C590" s="8" t="s">
        <v>8</v>
      </c>
      <c r="D590" s="8" t="str">
        <f>"郭美茹"</f>
        <v>郭美茹</v>
      </c>
      <c r="E590" s="8"/>
    </row>
    <row r="591" spans="1:5" ht="21.75" customHeight="1">
      <c r="A591" s="7">
        <v>589</v>
      </c>
      <c r="B591" s="8" t="str">
        <f>"54282023062919414284932"</f>
        <v>54282023062919414284932</v>
      </c>
      <c r="C591" s="8" t="s">
        <v>8</v>
      </c>
      <c r="D591" s="8" t="str">
        <f>"何夏蕾"</f>
        <v>何夏蕾</v>
      </c>
      <c r="E591" s="8"/>
    </row>
    <row r="592" spans="1:5" ht="21.75" customHeight="1">
      <c r="A592" s="7">
        <v>590</v>
      </c>
      <c r="B592" s="8" t="str">
        <f>"54282023062920241285159"</f>
        <v>54282023062920241285159</v>
      </c>
      <c r="C592" s="8" t="s">
        <v>8</v>
      </c>
      <c r="D592" s="8" t="str">
        <f>"胡秀妃"</f>
        <v>胡秀妃</v>
      </c>
      <c r="E592" s="8"/>
    </row>
    <row r="593" spans="1:5" ht="21.75" customHeight="1">
      <c r="A593" s="7">
        <v>591</v>
      </c>
      <c r="B593" s="8" t="str">
        <f>"54282023062919262184861"</f>
        <v>54282023062919262184861</v>
      </c>
      <c r="C593" s="8" t="s">
        <v>8</v>
      </c>
      <c r="D593" s="8" t="str">
        <f>"罗莉"</f>
        <v>罗莉</v>
      </c>
      <c r="E593" s="8"/>
    </row>
    <row r="594" spans="1:5" ht="21.75" customHeight="1">
      <c r="A594" s="7">
        <v>592</v>
      </c>
      <c r="B594" s="8" t="str">
        <f>"54282023062920314385198"</f>
        <v>54282023062920314385198</v>
      </c>
      <c r="C594" s="8" t="s">
        <v>8</v>
      </c>
      <c r="D594" s="8" t="str">
        <f>"黄玉"</f>
        <v>黄玉</v>
      </c>
      <c r="E594" s="8"/>
    </row>
    <row r="595" spans="1:5" ht="21.75" customHeight="1">
      <c r="A595" s="7">
        <v>593</v>
      </c>
      <c r="B595" s="8" t="str">
        <f>"54282023062920300385190"</f>
        <v>54282023062920300385190</v>
      </c>
      <c r="C595" s="8" t="s">
        <v>8</v>
      </c>
      <c r="D595" s="8" t="str">
        <f>"陈雪"</f>
        <v>陈雪</v>
      </c>
      <c r="E595" s="8"/>
    </row>
    <row r="596" spans="1:5" ht="21.75" customHeight="1">
      <c r="A596" s="7">
        <v>594</v>
      </c>
      <c r="B596" s="8" t="str">
        <f>"54282023062916203583851"</f>
        <v>54282023062916203583851</v>
      </c>
      <c r="C596" s="8" t="s">
        <v>8</v>
      </c>
      <c r="D596" s="8" t="str">
        <f>"黄燕冰"</f>
        <v>黄燕冰</v>
      </c>
      <c r="E596" s="8"/>
    </row>
    <row r="597" spans="1:5" ht="21.75" customHeight="1">
      <c r="A597" s="7">
        <v>595</v>
      </c>
      <c r="B597" s="8" t="str">
        <f>"54282023062920533985335"</f>
        <v>54282023062920533985335</v>
      </c>
      <c r="C597" s="8" t="s">
        <v>8</v>
      </c>
      <c r="D597" s="8" t="str">
        <f>"杨莲"</f>
        <v>杨莲</v>
      </c>
      <c r="E597" s="8"/>
    </row>
    <row r="598" spans="1:5" ht="21.75" customHeight="1">
      <c r="A598" s="7">
        <v>596</v>
      </c>
      <c r="B598" s="8" t="str">
        <f>"54282023062921070585439"</f>
        <v>54282023062921070585439</v>
      </c>
      <c r="C598" s="8" t="s">
        <v>8</v>
      </c>
      <c r="D598" s="8" t="str">
        <f>"邓刘琼"</f>
        <v>邓刘琼</v>
      </c>
      <c r="E598" s="8"/>
    </row>
    <row r="599" spans="1:5" ht="21.75" customHeight="1">
      <c r="A599" s="7">
        <v>597</v>
      </c>
      <c r="B599" s="8" t="str">
        <f>"54282023062812113277704"</f>
        <v>54282023062812113277704</v>
      </c>
      <c r="C599" s="8" t="s">
        <v>8</v>
      </c>
      <c r="D599" s="8" t="str">
        <f>"吴茂丽"</f>
        <v>吴茂丽</v>
      </c>
      <c r="E599" s="8"/>
    </row>
    <row r="600" spans="1:5" ht="21.75" customHeight="1">
      <c r="A600" s="7">
        <v>598</v>
      </c>
      <c r="B600" s="8" t="str">
        <f>"54282023062821413979884"</f>
        <v>54282023062821413979884</v>
      </c>
      <c r="C600" s="8" t="s">
        <v>8</v>
      </c>
      <c r="D600" s="8" t="str">
        <f>"羊丽花"</f>
        <v>羊丽花</v>
      </c>
      <c r="E600" s="8"/>
    </row>
    <row r="601" spans="1:5" ht="21.75" customHeight="1">
      <c r="A601" s="7">
        <v>599</v>
      </c>
      <c r="B601" s="8" t="str">
        <f>"54282023062909151180893"</f>
        <v>54282023062909151180893</v>
      </c>
      <c r="C601" s="8" t="s">
        <v>8</v>
      </c>
      <c r="D601" s="8" t="str">
        <f>"李修"</f>
        <v>李修</v>
      </c>
      <c r="E601" s="8"/>
    </row>
    <row r="602" spans="1:5" ht="21.75" customHeight="1">
      <c r="A602" s="7">
        <v>600</v>
      </c>
      <c r="B602" s="8" t="str">
        <f>"54282023062922134185887"</f>
        <v>54282023062922134185887</v>
      </c>
      <c r="C602" s="8" t="s">
        <v>8</v>
      </c>
      <c r="D602" s="8" t="str">
        <f>"符家竹"</f>
        <v>符家竹</v>
      </c>
      <c r="E602" s="8"/>
    </row>
    <row r="603" spans="1:5" ht="21.75" customHeight="1">
      <c r="A603" s="7">
        <v>601</v>
      </c>
      <c r="B603" s="8" t="str">
        <f>"54282023062921494485713"</f>
        <v>54282023062921494485713</v>
      </c>
      <c r="C603" s="8" t="s">
        <v>8</v>
      </c>
      <c r="D603" s="8" t="str">
        <f>"李美风"</f>
        <v>李美风</v>
      </c>
      <c r="E603" s="8"/>
    </row>
    <row r="604" spans="1:5" ht="21.75" customHeight="1">
      <c r="A604" s="7">
        <v>602</v>
      </c>
      <c r="B604" s="8" t="str">
        <f>"54282023062922050385826"</f>
        <v>54282023062922050385826</v>
      </c>
      <c r="C604" s="8" t="s">
        <v>8</v>
      </c>
      <c r="D604" s="8" t="str">
        <f>"王新莹"</f>
        <v>王新莹</v>
      </c>
      <c r="E604" s="8"/>
    </row>
    <row r="605" spans="1:5" ht="21.75" customHeight="1">
      <c r="A605" s="7">
        <v>603</v>
      </c>
      <c r="B605" s="8" t="str">
        <f>"54282023062922333286003"</f>
        <v>54282023062922333286003</v>
      </c>
      <c r="C605" s="8" t="s">
        <v>8</v>
      </c>
      <c r="D605" s="8" t="str">
        <f>"王丽扬"</f>
        <v>王丽扬</v>
      </c>
      <c r="E605" s="8"/>
    </row>
    <row r="606" spans="1:5" ht="21.75" customHeight="1">
      <c r="A606" s="7">
        <v>604</v>
      </c>
      <c r="B606" s="8" t="str">
        <f>"54282023062811564977638"</f>
        <v>54282023062811564977638</v>
      </c>
      <c r="C606" s="8" t="s">
        <v>8</v>
      </c>
      <c r="D606" s="8" t="str">
        <f>"朱琼妹"</f>
        <v>朱琼妹</v>
      </c>
      <c r="E606" s="8"/>
    </row>
    <row r="607" spans="1:5" ht="21.75" customHeight="1">
      <c r="A607" s="7">
        <v>605</v>
      </c>
      <c r="B607" s="8" t="str">
        <f>"54282023062922050685829"</f>
        <v>54282023062922050685829</v>
      </c>
      <c r="C607" s="8" t="s">
        <v>8</v>
      </c>
      <c r="D607" s="8" t="str">
        <f>"洪增霞"</f>
        <v>洪增霞</v>
      </c>
      <c r="E607" s="8"/>
    </row>
    <row r="608" spans="1:5" ht="21.75" customHeight="1">
      <c r="A608" s="7">
        <v>606</v>
      </c>
      <c r="B608" s="8" t="str">
        <f>"54282023062923425886328"</f>
        <v>54282023062923425886328</v>
      </c>
      <c r="C608" s="8" t="s">
        <v>8</v>
      </c>
      <c r="D608" s="8" t="str">
        <f>"蔡二女"</f>
        <v>蔡二女</v>
      </c>
      <c r="E608" s="8"/>
    </row>
    <row r="609" spans="1:5" ht="21.75" customHeight="1">
      <c r="A609" s="7">
        <v>607</v>
      </c>
      <c r="B609" s="8" t="str">
        <f>"54282023062923361686300"</f>
        <v>54282023062923361686300</v>
      </c>
      <c r="C609" s="8" t="s">
        <v>8</v>
      </c>
      <c r="D609" s="8" t="str">
        <f>"陈初菊"</f>
        <v>陈初菊</v>
      </c>
      <c r="E609" s="8"/>
    </row>
    <row r="610" spans="1:5" ht="21.75" customHeight="1">
      <c r="A610" s="7">
        <v>608</v>
      </c>
      <c r="B610" s="8" t="str">
        <f>"54282023062819490279442"</f>
        <v>54282023062819490279442</v>
      </c>
      <c r="C610" s="8" t="s">
        <v>8</v>
      </c>
      <c r="D610" s="8" t="str">
        <f>"张晓妮"</f>
        <v>张晓妮</v>
      </c>
      <c r="E610" s="8"/>
    </row>
    <row r="611" spans="1:5" ht="21.75" customHeight="1">
      <c r="A611" s="7">
        <v>609</v>
      </c>
      <c r="B611" s="8" t="str">
        <f>"54282023062911510482267"</f>
        <v>54282023062911510482267</v>
      </c>
      <c r="C611" s="8" t="s">
        <v>8</v>
      </c>
      <c r="D611" s="8" t="str">
        <f>"符文静"</f>
        <v>符文静</v>
      </c>
      <c r="E611" s="8"/>
    </row>
    <row r="612" spans="1:5" ht="21.75" customHeight="1">
      <c r="A612" s="7">
        <v>610</v>
      </c>
      <c r="B612" s="8" t="str">
        <f>"54282023063008124786729"</f>
        <v>54282023063008124786729</v>
      </c>
      <c r="C612" s="8" t="s">
        <v>8</v>
      </c>
      <c r="D612" s="8" t="str">
        <f>"胡利伟"</f>
        <v>胡利伟</v>
      </c>
      <c r="E612" s="8"/>
    </row>
    <row r="613" spans="1:5" ht="21.75" customHeight="1">
      <c r="A613" s="7">
        <v>611</v>
      </c>
      <c r="B613" s="8" t="str">
        <f>"54282023062815111478369"</f>
        <v>54282023062815111478369</v>
      </c>
      <c r="C613" s="8" t="s">
        <v>8</v>
      </c>
      <c r="D613" s="8" t="str">
        <f>"黄露"</f>
        <v>黄露</v>
      </c>
      <c r="E613" s="8"/>
    </row>
    <row r="614" spans="1:5" ht="21.75" customHeight="1">
      <c r="A614" s="7">
        <v>612</v>
      </c>
      <c r="B614" s="8" t="str">
        <f>"54282023063009391787208"</f>
        <v>54282023063009391787208</v>
      </c>
      <c r="C614" s="8" t="s">
        <v>8</v>
      </c>
      <c r="D614" s="8" t="str">
        <f>"羊玉婷"</f>
        <v>羊玉婷</v>
      </c>
      <c r="E614" s="8"/>
    </row>
    <row r="615" spans="1:5" ht="21.75" customHeight="1">
      <c r="A615" s="7">
        <v>613</v>
      </c>
      <c r="B615" s="8" t="str">
        <f>"54282023062811260677509"</f>
        <v>54282023062811260677509</v>
      </c>
      <c r="C615" s="8" t="s">
        <v>8</v>
      </c>
      <c r="D615" s="8" t="str">
        <f>"陈燕妮"</f>
        <v>陈燕妮</v>
      </c>
      <c r="E615" s="8"/>
    </row>
    <row r="616" spans="1:5" ht="21.75" customHeight="1">
      <c r="A616" s="7">
        <v>614</v>
      </c>
      <c r="B616" s="8" t="str">
        <f>"54282023063010401687669"</f>
        <v>54282023063010401687669</v>
      </c>
      <c r="C616" s="8" t="s">
        <v>8</v>
      </c>
      <c r="D616" s="8" t="str">
        <f>"郑伟兰"</f>
        <v>郑伟兰</v>
      </c>
      <c r="E616" s="8"/>
    </row>
    <row r="617" spans="1:5" ht="21.75" customHeight="1">
      <c r="A617" s="7">
        <v>615</v>
      </c>
      <c r="B617" s="8" t="str">
        <f>"54282023063010292787592"</f>
        <v>54282023063010292787592</v>
      </c>
      <c r="C617" s="8" t="s">
        <v>8</v>
      </c>
      <c r="D617" s="8" t="str">
        <f>"戴丽妹"</f>
        <v>戴丽妹</v>
      </c>
      <c r="E617" s="8"/>
    </row>
    <row r="618" spans="1:5" ht="21.75" customHeight="1">
      <c r="A618" s="7">
        <v>616</v>
      </c>
      <c r="B618" s="8" t="str">
        <f>"54282023063007275786632"</f>
        <v>54282023063007275786632</v>
      </c>
      <c r="C618" s="8" t="s">
        <v>8</v>
      </c>
      <c r="D618" s="8" t="str">
        <f>"王夏婷"</f>
        <v>王夏婷</v>
      </c>
      <c r="E618" s="8"/>
    </row>
    <row r="619" spans="1:5" ht="21.75" customHeight="1">
      <c r="A619" s="7">
        <v>617</v>
      </c>
      <c r="B619" s="8" t="str">
        <f>"54282023063012231088285"</f>
        <v>54282023063012231088285</v>
      </c>
      <c r="C619" s="8" t="s">
        <v>8</v>
      </c>
      <c r="D619" s="8" t="str">
        <f>"王婧"</f>
        <v>王婧</v>
      </c>
      <c r="E619" s="8"/>
    </row>
    <row r="620" spans="1:5" ht="21.75" customHeight="1">
      <c r="A620" s="7">
        <v>618</v>
      </c>
      <c r="B620" s="8" t="str">
        <f>"54282023063012191288264"</f>
        <v>54282023063012191288264</v>
      </c>
      <c r="C620" s="8" t="s">
        <v>8</v>
      </c>
      <c r="D620" s="8" t="str">
        <f>"黎秋养"</f>
        <v>黎秋养</v>
      </c>
      <c r="E620" s="8"/>
    </row>
    <row r="621" spans="1:5" ht="21.75" customHeight="1">
      <c r="A621" s="7">
        <v>619</v>
      </c>
      <c r="B621" s="8" t="str">
        <f>"54282023063011003687826"</f>
        <v>54282023063011003687826</v>
      </c>
      <c r="C621" s="8" t="s">
        <v>8</v>
      </c>
      <c r="D621" s="8" t="str">
        <f>"李启花"</f>
        <v>李启花</v>
      </c>
      <c r="E621" s="8"/>
    </row>
    <row r="622" spans="1:5" ht="21.75" customHeight="1">
      <c r="A622" s="7">
        <v>620</v>
      </c>
      <c r="B622" s="8" t="str">
        <f>"54282023063012083488204"</f>
        <v>54282023063012083488204</v>
      </c>
      <c r="C622" s="8" t="s">
        <v>8</v>
      </c>
      <c r="D622" s="8" t="str">
        <f>"吴家园"</f>
        <v>吴家园</v>
      </c>
      <c r="E622" s="8"/>
    </row>
    <row r="623" spans="1:5" ht="21.75" customHeight="1">
      <c r="A623" s="7">
        <v>621</v>
      </c>
      <c r="B623" s="8" t="str">
        <f>"54282023062900575080387"</f>
        <v>54282023062900575080387</v>
      </c>
      <c r="C623" s="8" t="s">
        <v>8</v>
      </c>
      <c r="D623" s="8" t="str">
        <f>"王丽妹"</f>
        <v>王丽妹</v>
      </c>
      <c r="E623" s="8"/>
    </row>
    <row r="624" spans="1:5" ht="21.75" customHeight="1">
      <c r="A624" s="7">
        <v>622</v>
      </c>
      <c r="B624" s="8" t="str">
        <f>"54282023062915095483323"</f>
        <v>54282023062915095483323</v>
      </c>
      <c r="C624" s="8" t="s">
        <v>8</v>
      </c>
      <c r="D624" s="8" t="str">
        <f>"周家佳"</f>
        <v>周家佳</v>
      </c>
      <c r="E624" s="8"/>
    </row>
    <row r="625" spans="1:5" ht="21.75" customHeight="1">
      <c r="A625" s="7">
        <v>623</v>
      </c>
      <c r="B625" s="8" t="str">
        <f>"54282023063013090888571"</f>
        <v>54282023063013090888571</v>
      </c>
      <c r="C625" s="8" t="s">
        <v>8</v>
      </c>
      <c r="D625" s="8" t="str">
        <f>"林秀妹"</f>
        <v>林秀妹</v>
      </c>
      <c r="E625" s="8"/>
    </row>
    <row r="626" spans="1:5" ht="21.75" customHeight="1">
      <c r="A626" s="7">
        <v>624</v>
      </c>
      <c r="B626" s="8" t="str">
        <f>"54282023062818573979305"</f>
        <v>54282023062818573979305</v>
      </c>
      <c r="C626" s="8" t="s">
        <v>8</v>
      </c>
      <c r="D626" s="8" t="str">
        <f>"郎蕊梅"</f>
        <v>郎蕊梅</v>
      </c>
      <c r="E626" s="8"/>
    </row>
    <row r="627" spans="1:5" ht="21.75" customHeight="1">
      <c r="A627" s="7">
        <v>625</v>
      </c>
      <c r="B627" s="8" t="str">
        <f>"54282023062922372686030"</f>
        <v>54282023062922372686030</v>
      </c>
      <c r="C627" s="8" t="s">
        <v>8</v>
      </c>
      <c r="D627" s="8" t="str">
        <f>"胡悦萍"</f>
        <v>胡悦萍</v>
      </c>
      <c r="E627" s="8"/>
    </row>
    <row r="628" spans="1:5" ht="21.75" customHeight="1">
      <c r="A628" s="7">
        <v>626</v>
      </c>
      <c r="B628" s="8" t="str">
        <f>"54282023062816370278796"</f>
        <v>54282023062816370278796</v>
      </c>
      <c r="C628" s="8" t="s">
        <v>8</v>
      </c>
      <c r="D628" s="8" t="str">
        <f>"王兰梅"</f>
        <v>王兰梅</v>
      </c>
      <c r="E628" s="8"/>
    </row>
    <row r="629" spans="1:5" ht="21.75" customHeight="1">
      <c r="A629" s="7">
        <v>627</v>
      </c>
      <c r="B629" s="8" t="str">
        <f>"54282023063013144488594"</f>
        <v>54282023063013144488594</v>
      </c>
      <c r="C629" s="8" t="s">
        <v>8</v>
      </c>
      <c r="D629" s="8" t="str">
        <f>"黄芳"</f>
        <v>黄芳</v>
      </c>
      <c r="E629" s="8"/>
    </row>
    <row r="630" spans="1:5" ht="21.75" customHeight="1">
      <c r="A630" s="7">
        <v>628</v>
      </c>
      <c r="B630" s="8" t="str">
        <f>"54282023063014195588969"</f>
        <v>54282023063014195588969</v>
      </c>
      <c r="C630" s="8" t="s">
        <v>8</v>
      </c>
      <c r="D630" s="8" t="str">
        <f>"李金爱"</f>
        <v>李金爱</v>
      </c>
      <c r="E630" s="8"/>
    </row>
    <row r="631" spans="1:5" ht="21.75" customHeight="1">
      <c r="A631" s="7">
        <v>629</v>
      </c>
      <c r="B631" s="8" t="str">
        <f>"54282023063014343889061"</f>
        <v>54282023063014343889061</v>
      </c>
      <c r="C631" s="8" t="s">
        <v>8</v>
      </c>
      <c r="D631" s="8" t="str">
        <f>"高兰美"</f>
        <v>高兰美</v>
      </c>
      <c r="E631" s="8"/>
    </row>
    <row r="632" spans="1:5" ht="21.75" customHeight="1">
      <c r="A632" s="7">
        <v>630</v>
      </c>
      <c r="B632" s="8" t="str">
        <f>"54282023063016140489825"</f>
        <v>54282023063016140489825</v>
      </c>
      <c r="C632" s="8" t="s">
        <v>8</v>
      </c>
      <c r="D632" s="8" t="str">
        <f>"梁佳凤"</f>
        <v>梁佳凤</v>
      </c>
      <c r="E632" s="8"/>
    </row>
    <row r="633" spans="1:5" ht="21.75" customHeight="1">
      <c r="A633" s="7">
        <v>631</v>
      </c>
      <c r="B633" s="8" t="str">
        <f>"54282023063014400489101"</f>
        <v>54282023063014400489101</v>
      </c>
      <c r="C633" s="8" t="s">
        <v>8</v>
      </c>
      <c r="D633" s="8" t="str">
        <f>"钟一媚"</f>
        <v>钟一媚</v>
      </c>
      <c r="E633" s="8"/>
    </row>
    <row r="634" spans="1:5" ht="21.75" customHeight="1">
      <c r="A634" s="7">
        <v>632</v>
      </c>
      <c r="B634" s="8" t="str">
        <f>"54282023063016110289817"</f>
        <v>54282023063016110289817</v>
      </c>
      <c r="C634" s="8" t="s">
        <v>8</v>
      </c>
      <c r="D634" s="8" t="str">
        <f>"王雯"</f>
        <v>王雯</v>
      </c>
      <c r="E634" s="8"/>
    </row>
    <row r="635" spans="1:5" ht="21.75" customHeight="1">
      <c r="A635" s="7">
        <v>633</v>
      </c>
      <c r="B635" s="8" t="str">
        <f>"54282023062920390985247"</f>
        <v>54282023062920390985247</v>
      </c>
      <c r="C635" s="8" t="s">
        <v>8</v>
      </c>
      <c r="D635" s="8" t="str">
        <f>"归宇洁"</f>
        <v>归宇洁</v>
      </c>
      <c r="E635" s="8"/>
    </row>
    <row r="636" spans="1:5" ht="21.75" customHeight="1">
      <c r="A636" s="7">
        <v>634</v>
      </c>
      <c r="B636" s="8" t="str">
        <f>"54282023062821592679964"</f>
        <v>54282023062821592679964</v>
      </c>
      <c r="C636" s="8" t="s">
        <v>8</v>
      </c>
      <c r="D636" s="8" t="str">
        <f>"吴冠月"</f>
        <v>吴冠月</v>
      </c>
      <c r="E636" s="8"/>
    </row>
    <row r="637" spans="1:5" ht="21.75" customHeight="1">
      <c r="A637" s="7">
        <v>635</v>
      </c>
      <c r="B637" s="8" t="str">
        <f>"54282023062812153877729"</f>
        <v>54282023062812153877729</v>
      </c>
      <c r="C637" s="8" t="s">
        <v>8</v>
      </c>
      <c r="D637" s="8" t="str">
        <f>"梁春丽"</f>
        <v>梁春丽</v>
      </c>
      <c r="E637" s="8"/>
    </row>
    <row r="638" spans="1:5" ht="21.75" customHeight="1">
      <c r="A638" s="7">
        <v>636</v>
      </c>
      <c r="B638" s="8" t="str">
        <f>"54282023063018090890110"</f>
        <v>54282023063018090890110</v>
      </c>
      <c r="C638" s="8" t="s">
        <v>8</v>
      </c>
      <c r="D638" s="8" t="str">
        <f>"王羽婕"</f>
        <v>王羽婕</v>
      </c>
      <c r="E638" s="8"/>
    </row>
    <row r="639" spans="1:5" ht="21.75" customHeight="1">
      <c r="A639" s="7">
        <v>637</v>
      </c>
      <c r="B639" s="8" t="str">
        <f>"54282023062922111385871"</f>
        <v>54282023062922111385871</v>
      </c>
      <c r="C639" s="8" t="s">
        <v>8</v>
      </c>
      <c r="D639" s="8" t="str">
        <f>"陈婆妹"</f>
        <v>陈婆妹</v>
      </c>
      <c r="E639" s="8"/>
    </row>
    <row r="640" spans="1:5" ht="21.75" customHeight="1">
      <c r="A640" s="7">
        <v>638</v>
      </c>
      <c r="B640" s="8" t="str">
        <f>"54282023063013574488834"</f>
        <v>54282023063013574488834</v>
      </c>
      <c r="C640" s="8" t="s">
        <v>8</v>
      </c>
      <c r="D640" s="8" t="str">
        <f>"方馨"</f>
        <v>方馨</v>
      </c>
      <c r="E640" s="8"/>
    </row>
    <row r="641" spans="1:5" ht="21.75" customHeight="1">
      <c r="A641" s="7">
        <v>639</v>
      </c>
      <c r="B641" s="8" t="str">
        <f>"54282023062810282677176"</f>
        <v>54282023062810282677176</v>
      </c>
      <c r="C641" s="8" t="s">
        <v>8</v>
      </c>
      <c r="D641" s="8" t="str">
        <f>"吴雄英"</f>
        <v>吴雄英</v>
      </c>
      <c r="E641" s="8"/>
    </row>
    <row r="642" spans="1:5" ht="21.75" customHeight="1">
      <c r="A642" s="7">
        <v>640</v>
      </c>
      <c r="B642" s="8" t="str">
        <f>"54282023063020171190344"</f>
        <v>54282023063020171190344</v>
      </c>
      <c r="C642" s="8" t="s">
        <v>8</v>
      </c>
      <c r="D642" s="8" t="str">
        <f>"王艳"</f>
        <v>王艳</v>
      </c>
      <c r="E642" s="8"/>
    </row>
    <row r="643" spans="1:5" ht="21.75" customHeight="1">
      <c r="A643" s="7">
        <v>641</v>
      </c>
      <c r="B643" s="8" t="str">
        <f>"54282023062815420078538"</f>
        <v>54282023062815420078538</v>
      </c>
      <c r="C643" s="8" t="s">
        <v>8</v>
      </c>
      <c r="D643" s="8" t="str">
        <f>"朱贞莉"</f>
        <v>朱贞莉</v>
      </c>
      <c r="E643" s="8"/>
    </row>
    <row r="644" spans="1:5" ht="21.75" customHeight="1">
      <c r="A644" s="7">
        <v>642</v>
      </c>
      <c r="B644" s="8" t="str">
        <f>"54282023063020075990330"</f>
        <v>54282023063020075990330</v>
      </c>
      <c r="C644" s="8" t="s">
        <v>8</v>
      </c>
      <c r="D644" s="8" t="str">
        <f>"高溪"</f>
        <v>高溪</v>
      </c>
      <c r="E644" s="8"/>
    </row>
    <row r="645" spans="1:5" ht="21.75" customHeight="1">
      <c r="A645" s="7">
        <v>643</v>
      </c>
      <c r="B645" s="8" t="str">
        <f>"54282023063020423290402"</f>
        <v>54282023063020423290402</v>
      </c>
      <c r="C645" s="8" t="s">
        <v>8</v>
      </c>
      <c r="D645" s="8" t="str">
        <f>"欧童月"</f>
        <v>欧童月</v>
      </c>
      <c r="E645" s="8"/>
    </row>
    <row r="646" spans="1:5" ht="21.75" customHeight="1">
      <c r="A646" s="7">
        <v>644</v>
      </c>
      <c r="B646" s="8" t="str">
        <f>"54282023063019505390305"</f>
        <v>54282023063019505390305</v>
      </c>
      <c r="C646" s="8" t="s">
        <v>8</v>
      </c>
      <c r="D646" s="8" t="str">
        <f>"刘美带"</f>
        <v>刘美带</v>
      </c>
      <c r="E646" s="8"/>
    </row>
    <row r="647" spans="1:5" ht="21.75" customHeight="1">
      <c r="A647" s="7">
        <v>645</v>
      </c>
      <c r="B647" s="8" t="str">
        <f>"54282023062819250379378"</f>
        <v>54282023062819250379378</v>
      </c>
      <c r="C647" s="8" t="s">
        <v>8</v>
      </c>
      <c r="D647" s="8" t="str">
        <f>"牛淑明"</f>
        <v>牛淑明</v>
      </c>
      <c r="E647" s="8"/>
    </row>
    <row r="648" spans="1:5" ht="21.75" customHeight="1">
      <c r="A648" s="7">
        <v>646</v>
      </c>
      <c r="B648" s="8" t="str">
        <f>"54282023062911401582190"</f>
        <v>54282023062911401582190</v>
      </c>
      <c r="C648" s="8" t="s">
        <v>8</v>
      </c>
      <c r="D648" s="8" t="str">
        <f>"郭美玲"</f>
        <v>郭美玲</v>
      </c>
      <c r="E648" s="8"/>
    </row>
    <row r="649" spans="1:5" ht="21.75" customHeight="1">
      <c r="A649" s="7">
        <v>647</v>
      </c>
      <c r="B649" s="8" t="str">
        <f>"54282023062809085876747"</f>
        <v>54282023062809085876747</v>
      </c>
      <c r="C649" s="8" t="s">
        <v>8</v>
      </c>
      <c r="D649" s="8" t="str">
        <f>"陈婆姣"</f>
        <v>陈婆姣</v>
      </c>
      <c r="E649" s="8"/>
    </row>
    <row r="650" spans="1:5" ht="21.75" customHeight="1">
      <c r="A650" s="7">
        <v>648</v>
      </c>
      <c r="B650" s="8" t="str">
        <f>"54282023063022534690645"</f>
        <v>54282023063022534690645</v>
      </c>
      <c r="C650" s="8" t="s">
        <v>8</v>
      </c>
      <c r="D650" s="8" t="str">
        <f>"王敏芳"</f>
        <v>王敏芳</v>
      </c>
      <c r="E650" s="8"/>
    </row>
    <row r="651" spans="1:5" ht="21.75" customHeight="1">
      <c r="A651" s="7">
        <v>649</v>
      </c>
      <c r="B651" s="8" t="str">
        <f>"54282023063001215986507"</f>
        <v>54282023063001215986507</v>
      </c>
      <c r="C651" s="8" t="s">
        <v>8</v>
      </c>
      <c r="D651" s="8" t="str">
        <f>"麦霜霏"</f>
        <v>麦霜霏</v>
      </c>
      <c r="E651" s="8"/>
    </row>
    <row r="652" spans="1:5" ht="21.75" customHeight="1">
      <c r="A652" s="7">
        <v>650</v>
      </c>
      <c r="B652" s="8" t="str">
        <f>"54282023063010005987365"</f>
        <v>54282023063010005987365</v>
      </c>
      <c r="C652" s="8" t="s">
        <v>8</v>
      </c>
      <c r="D652" s="8" t="str">
        <f>"李燕"</f>
        <v>李燕</v>
      </c>
      <c r="E652" s="8"/>
    </row>
    <row r="653" spans="1:5" ht="21.75" customHeight="1">
      <c r="A653" s="7">
        <v>651</v>
      </c>
      <c r="B653" s="8" t="str">
        <f>"54282023062915063283295"</f>
        <v>54282023062915063283295</v>
      </c>
      <c r="C653" s="8" t="s">
        <v>8</v>
      </c>
      <c r="D653" s="8" t="str">
        <f>"蔡小雪"</f>
        <v>蔡小雪</v>
      </c>
      <c r="E653" s="8"/>
    </row>
    <row r="654" spans="1:5" ht="21.75" customHeight="1">
      <c r="A654" s="7">
        <v>652</v>
      </c>
      <c r="B654" s="8" t="str">
        <f>"54282023062810081377057"</f>
        <v>54282023062810081377057</v>
      </c>
      <c r="C654" s="8" t="s">
        <v>8</v>
      </c>
      <c r="D654" s="8" t="str">
        <f>"李清梅"</f>
        <v>李清梅</v>
      </c>
      <c r="E654" s="8"/>
    </row>
    <row r="655" spans="1:5" ht="21.75" customHeight="1">
      <c r="A655" s="7">
        <v>653</v>
      </c>
      <c r="B655" s="8" t="str">
        <f>"54282023070100453790779"</f>
        <v>54282023070100453790779</v>
      </c>
      <c r="C655" s="8" t="s">
        <v>8</v>
      </c>
      <c r="D655" s="8" t="str">
        <f>"王位姨"</f>
        <v>王位姨</v>
      </c>
      <c r="E655" s="8"/>
    </row>
    <row r="656" spans="1:5" ht="21.75" customHeight="1">
      <c r="A656" s="7">
        <v>654</v>
      </c>
      <c r="B656" s="8" t="str">
        <f>"54282023062919245584856"</f>
        <v>54282023062919245584856</v>
      </c>
      <c r="C656" s="8" t="s">
        <v>8</v>
      </c>
      <c r="D656" s="8" t="str">
        <f>"黄蓉"</f>
        <v>黄蓉</v>
      </c>
      <c r="E656" s="8"/>
    </row>
    <row r="657" spans="1:5" ht="21.75" customHeight="1">
      <c r="A657" s="7">
        <v>655</v>
      </c>
      <c r="B657" s="8" t="str">
        <f>"54282023062821163879764"</f>
        <v>54282023062821163879764</v>
      </c>
      <c r="C657" s="8" t="s">
        <v>8</v>
      </c>
      <c r="D657" s="8" t="str">
        <f>"郭柳妃"</f>
        <v>郭柳妃</v>
      </c>
      <c r="E657" s="8"/>
    </row>
    <row r="658" spans="1:5" ht="21.75" customHeight="1">
      <c r="A658" s="7">
        <v>656</v>
      </c>
      <c r="B658" s="8" t="str">
        <f>"54282023070109470891004"</f>
        <v>54282023070109470891004</v>
      </c>
      <c r="C658" s="8" t="s">
        <v>8</v>
      </c>
      <c r="D658" s="8" t="str">
        <f>"苏佳丽"</f>
        <v>苏佳丽</v>
      </c>
      <c r="E658" s="8"/>
    </row>
    <row r="659" spans="1:5" ht="21.75" customHeight="1">
      <c r="A659" s="7">
        <v>657</v>
      </c>
      <c r="B659" s="8" t="str">
        <f>"54282023070109572791022"</f>
        <v>54282023070109572791022</v>
      </c>
      <c r="C659" s="8" t="s">
        <v>8</v>
      </c>
      <c r="D659" s="8" t="str">
        <f>"吴雪梅"</f>
        <v>吴雪梅</v>
      </c>
      <c r="E659" s="8"/>
    </row>
    <row r="660" spans="1:5" ht="21.75" customHeight="1">
      <c r="A660" s="7">
        <v>658</v>
      </c>
      <c r="B660" s="8" t="str">
        <f>"54282023063019113290238"</f>
        <v>54282023063019113290238</v>
      </c>
      <c r="C660" s="8" t="s">
        <v>8</v>
      </c>
      <c r="D660" s="8" t="str">
        <f>"陈金葵"</f>
        <v>陈金葵</v>
      </c>
      <c r="E660" s="8"/>
    </row>
    <row r="661" spans="1:5" ht="21.75" customHeight="1">
      <c r="A661" s="7">
        <v>659</v>
      </c>
      <c r="B661" s="8" t="str">
        <f>"54282023063011130487896"</f>
        <v>54282023063011130487896</v>
      </c>
      <c r="C661" s="8" t="s">
        <v>8</v>
      </c>
      <c r="D661" s="8" t="str">
        <f>"林冬彩"</f>
        <v>林冬彩</v>
      </c>
      <c r="E661" s="8"/>
    </row>
    <row r="662" spans="1:5" ht="21.75" customHeight="1">
      <c r="A662" s="7">
        <v>660</v>
      </c>
      <c r="B662" s="8" t="str">
        <f>"54282023062813144777966"</f>
        <v>54282023062813144777966</v>
      </c>
      <c r="C662" s="8" t="s">
        <v>8</v>
      </c>
      <c r="D662" s="8" t="str">
        <f>"吴俊瑶"</f>
        <v>吴俊瑶</v>
      </c>
      <c r="E662" s="8"/>
    </row>
    <row r="663" spans="1:5" ht="21.75" customHeight="1">
      <c r="A663" s="7">
        <v>661</v>
      </c>
      <c r="B663" s="8" t="str">
        <f>"54282023070110581491179"</f>
        <v>54282023070110581491179</v>
      </c>
      <c r="C663" s="8" t="s">
        <v>8</v>
      </c>
      <c r="D663" s="8" t="str">
        <f>"王恒选"</f>
        <v>王恒选</v>
      </c>
      <c r="E663" s="8"/>
    </row>
    <row r="664" spans="1:5" ht="21.75" customHeight="1">
      <c r="A664" s="7">
        <v>662</v>
      </c>
      <c r="B664" s="8" t="str">
        <f>"54282023070112334591379"</f>
        <v>54282023070112334591379</v>
      </c>
      <c r="C664" s="8" t="s">
        <v>8</v>
      </c>
      <c r="D664" s="8" t="str">
        <f>"李秀妹"</f>
        <v>李秀妹</v>
      </c>
      <c r="E664" s="8"/>
    </row>
    <row r="665" spans="1:5" ht="21.75" customHeight="1">
      <c r="A665" s="7">
        <v>663</v>
      </c>
      <c r="B665" s="8" t="str">
        <f>"54282023062809594677006"</f>
        <v>54282023062809594677006</v>
      </c>
      <c r="C665" s="8" t="s">
        <v>8</v>
      </c>
      <c r="D665" s="8" t="str">
        <f>"李仙凡"</f>
        <v>李仙凡</v>
      </c>
      <c r="E665" s="8"/>
    </row>
    <row r="666" spans="1:5" ht="21.75" customHeight="1">
      <c r="A666" s="7">
        <v>664</v>
      </c>
      <c r="B666" s="8" t="str">
        <f>"54282023070112412291402"</f>
        <v>54282023070112412291402</v>
      </c>
      <c r="C666" s="8" t="s">
        <v>8</v>
      </c>
      <c r="D666" s="8" t="str">
        <f>"唐衍宁"</f>
        <v>唐衍宁</v>
      </c>
      <c r="E666" s="8"/>
    </row>
    <row r="667" spans="1:5" ht="21.75" customHeight="1">
      <c r="A667" s="7">
        <v>665</v>
      </c>
      <c r="B667" s="8" t="str">
        <f>"54282023070113361491517"</f>
        <v>54282023070113361491517</v>
      </c>
      <c r="C667" s="8" t="s">
        <v>8</v>
      </c>
      <c r="D667" s="8" t="str">
        <f>"符教联"</f>
        <v>符教联</v>
      </c>
      <c r="E667" s="8"/>
    </row>
    <row r="668" spans="1:5" ht="21.75" customHeight="1">
      <c r="A668" s="7">
        <v>666</v>
      </c>
      <c r="B668" s="8" t="str">
        <f>"54282023070112425691407"</f>
        <v>54282023070112425691407</v>
      </c>
      <c r="C668" s="8" t="s">
        <v>8</v>
      </c>
      <c r="D668" s="8" t="str">
        <f>"蓝金岛"</f>
        <v>蓝金岛</v>
      </c>
      <c r="E668" s="8"/>
    </row>
    <row r="669" spans="1:5" ht="21.75" customHeight="1">
      <c r="A669" s="7">
        <v>667</v>
      </c>
      <c r="B669" s="8" t="str">
        <f>"54282023062816184978718"</f>
        <v>54282023062816184978718</v>
      </c>
      <c r="C669" s="8" t="s">
        <v>8</v>
      </c>
      <c r="D669" s="8" t="str">
        <f>"张新琳"</f>
        <v>张新琳</v>
      </c>
      <c r="E669" s="8"/>
    </row>
    <row r="670" spans="1:5" ht="21.75" customHeight="1">
      <c r="A670" s="7">
        <v>668</v>
      </c>
      <c r="B670" s="8" t="str">
        <f>"54282023070113431691528"</f>
        <v>54282023070113431691528</v>
      </c>
      <c r="C670" s="8" t="s">
        <v>8</v>
      </c>
      <c r="D670" s="8" t="str">
        <f>"王玉"</f>
        <v>王玉</v>
      </c>
      <c r="E670" s="8"/>
    </row>
    <row r="671" spans="1:5" ht="21.75" customHeight="1">
      <c r="A671" s="7">
        <v>669</v>
      </c>
      <c r="B671" s="8" t="str">
        <f>"54282023070113374191520"</f>
        <v>54282023070113374191520</v>
      </c>
      <c r="C671" s="8" t="s">
        <v>8</v>
      </c>
      <c r="D671" s="8" t="str">
        <f>"吴燕"</f>
        <v>吴燕</v>
      </c>
      <c r="E671" s="8"/>
    </row>
    <row r="672" spans="1:5" ht="21.75" customHeight="1">
      <c r="A672" s="7">
        <v>670</v>
      </c>
      <c r="B672" s="8" t="str">
        <f>"54282023070114401291625"</f>
        <v>54282023070114401291625</v>
      </c>
      <c r="C672" s="8" t="s">
        <v>8</v>
      </c>
      <c r="D672" s="8" t="str">
        <f>"羊秋香"</f>
        <v>羊秋香</v>
      </c>
      <c r="E672" s="8"/>
    </row>
    <row r="673" spans="1:5" ht="21.75" customHeight="1">
      <c r="A673" s="7">
        <v>671</v>
      </c>
      <c r="B673" s="8" t="str">
        <f>"54282023070114305191606"</f>
        <v>54282023070114305191606</v>
      </c>
      <c r="C673" s="8" t="s">
        <v>8</v>
      </c>
      <c r="D673" s="8" t="str">
        <f>"张欣"</f>
        <v>张欣</v>
      </c>
      <c r="E673" s="8"/>
    </row>
    <row r="674" spans="1:5" ht="21.75" customHeight="1">
      <c r="A674" s="7">
        <v>672</v>
      </c>
      <c r="B674" s="8" t="str">
        <f>"54282023070115360291713"</f>
        <v>54282023070115360291713</v>
      </c>
      <c r="C674" s="8" t="s">
        <v>8</v>
      </c>
      <c r="D674" s="8" t="str">
        <f>"徐明换"</f>
        <v>徐明换</v>
      </c>
      <c r="E674" s="8"/>
    </row>
    <row r="675" spans="1:5" ht="21.75" customHeight="1">
      <c r="A675" s="7">
        <v>673</v>
      </c>
      <c r="B675" s="8" t="str">
        <f>"54282023070115231091699"</f>
        <v>54282023070115231091699</v>
      </c>
      <c r="C675" s="8" t="s">
        <v>8</v>
      </c>
      <c r="D675" s="8" t="str">
        <f>"谢颖"</f>
        <v>谢颖</v>
      </c>
      <c r="E675" s="8"/>
    </row>
    <row r="676" spans="1:5" ht="21.75" customHeight="1">
      <c r="A676" s="7">
        <v>674</v>
      </c>
      <c r="B676" s="8" t="str">
        <f>"54282023070116072491778"</f>
        <v>54282023070116072491778</v>
      </c>
      <c r="C676" s="8" t="s">
        <v>8</v>
      </c>
      <c r="D676" s="8" t="str">
        <f>"陈幕英"</f>
        <v>陈幕英</v>
      </c>
      <c r="E676" s="8"/>
    </row>
    <row r="677" spans="1:5" ht="21.75" customHeight="1">
      <c r="A677" s="7">
        <v>675</v>
      </c>
      <c r="B677" s="8" t="str">
        <f>"54282023062916340883942"</f>
        <v>54282023062916340883942</v>
      </c>
      <c r="C677" s="8" t="s">
        <v>8</v>
      </c>
      <c r="D677" s="8" t="str">
        <f>"吴风花"</f>
        <v>吴风花</v>
      </c>
      <c r="E677" s="8"/>
    </row>
    <row r="678" spans="1:5" ht="21.75" customHeight="1">
      <c r="A678" s="7">
        <v>676</v>
      </c>
      <c r="B678" s="8" t="str">
        <f>"54282023070114020591559"</f>
        <v>54282023070114020591559</v>
      </c>
      <c r="C678" s="8" t="s">
        <v>8</v>
      </c>
      <c r="D678" s="8" t="str">
        <f>"黄玉卿"</f>
        <v>黄玉卿</v>
      </c>
      <c r="E678" s="8"/>
    </row>
    <row r="679" spans="1:5" ht="21.75" customHeight="1">
      <c r="A679" s="7">
        <v>677</v>
      </c>
      <c r="B679" s="8" t="str">
        <f>"54282023070117091591900"</f>
        <v>54282023070117091591900</v>
      </c>
      <c r="C679" s="8" t="s">
        <v>8</v>
      </c>
      <c r="D679" s="8" t="str">
        <f>"何彩连"</f>
        <v>何彩连</v>
      </c>
      <c r="E679" s="8"/>
    </row>
    <row r="680" spans="1:5" ht="21.75" customHeight="1">
      <c r="A680" s="7">
        <v>678</v>
      </c>
      <c r="B680" s="8" t="str">
        <f>"54282023062909472981198"</f>
        <v>54282023062909472981198</v>
      </c>
      <c r="C680" s="8" t="s">
        <v>8</v>
      </c>
      <c r="D680" s="8" t="str">
        <f>"万增英"</f>
        <v>万增英</v>
      </c>
      <c r="E680" s="8"/>
    </row>
    <row r="681" spans="1:5" ht="21.75" customHeight="1">
      <c r="A681" s="7">
        <v>679</v>
      </c>
      <c r="B681" s="8" t="str">
        <f>"54282023070117372491956"</f>
        <v>54282023070117372491956</v>
      </c>
      <c r="C681" s="8" t="s">
        <v>8</v>
      </c>
      <c r="D681" s="8" t="str">
        <f>"吴小敏"</f>
        <v>吴小敏</v>
      </c>
      <c r="E681" s="8"/>
    </row>
    <row r="682" spans="1:5" ht="21.75" customHeight="1">
      <c r="A682" s="7">
        <v>680</v>
      </c>
      <c r="B682" s="8" t="str">
        <f>"54282023070119054492124"</f>
        <v>54282023070119054492124</v>
      </c>
      <c r="C682" s="8" t="s">
        <v>8</v>
      </c>
      <c r="D682" s="8" t="str">
        <f>"林金香"</f>
        <v>林金香</v>
      </c>
      <c r="E682" s="8"/>
    </row>
    <row r="683" spans="1:5" ht="21.75" customHeight="1">
      <c r="A683" s="7">
        <v>681</v>
      </c>
      <c r="B683" s="8" t="str">
        <f>"54282023070119265892168"</f>
        <v>54282023070119265892168</v>
      </c>
      <c r="C683" s="8" t="s">
        <v>8</v>
      </c>
      <c r="D683" s="8" t="str">
        <f>"李雨静"</f>
        <v>李雨静</v>
      </c>
      <c r="E683" s="8"/>
    </row>
    <row r="684" spans="1:5" ht="21.75" customHeight="1">
      <c r="A684" s="7">
        <v>682</v>
      </c>
      <c r="B684" s="8" t="str">
        <f>"54282023070119551592219"</f>
        <v>54282023070119551592219</v>
      </c>
      <c r="C684" s="8" t="s">
        <v>8</v>
      </c>
      <c r="D684" s="8" t="str">
        <f>"陈丹婷"</f>
        <v>陈丹婷</v>
      </c>
      <c r="E684" s="8"/>
    </row>
    <row r="685" spans="1:5" ht="21.75" customHeight="1">
      <c r="A685" s="7">
        <v>683</v>
      </c>
      <c r="B685" s="8" t="str">
        <f>"54282023070120400492328"</f>
        <v>54282023070120400492328</v>
      </c>
      <c r="C685" s="8" t="s">
        <v>8</v>
      </c>
      <c r="D685" s="8" t="str">
        <f>"朱彩玲"</f>
        <v>朱彩玲</v>
      </c>
      <c r="E685" s="8"/>
    </row>
    <row r="686" spans="1:5" ht="21.75" customHeight="1">
      <c r="A686" s="7">
        <v>684</v>
      </c>
      <c r="B686" s="8" t="str">
        <f>"54282023063012244988297"</f>
        <v>54282023063012244988297</v>
      </c>
      <c r="C686" s="8" t="s">
        <v>8</v>
      </c>
      <c r="D686" s="8" t="str">
        <f>"何月圆"</f>
        <v>何月圆</v>
      </c>
      <c r="E686" s="8"/>
    </row>
    <row r="687" spans="1:5" ht="21.75" customHeight="1">
      <c r="A687" s="7">
        <v>685</v>
      </c>
      <c r="B687" s="8" t="str">
        <f>"54282023063010221987529"</f>
        <v>54282023063010221987529</v>
      </c>
      <c r="C687" s="8" t="s">
        <v>8</v>
      </c>
      <c r="D687" s="8" t="str">
        <f>"邓梦莹"</f>
        <v>邓梦莹</v>
      </c>
      <c r="E687" s="8"/>
    </row>
    <row r="688" spans="1:5" ht="21.75" customHeight="1">
      <c r="A688" s="7">
        <v>686</v>
      </c>
      <c r="B688" s="8" t="str">
        <f>"54282023070122392292573"</f>
        <v>54282023070122392292573</v>
      </c>
      <c r="C688" s="8" t="s">
        <v>8</v>
      </c>
      <c r="D688" s="8" t="str">
        <f>"王慧"</f>
        <v>王慧</v>
      </c>
      <c r="E688" s="8"/>
    </row>
    <row r="689" spans="1:5" ht="21.75" customHeight="1">
      <c r="A689" s="7">
        <v>687</v>
      </c>
      <c r="B689" s="8" t="str">
        <f>"54282023070123435692692"</f>
        <v>54282023070123435692692</v>
      </c>
      <c r="C689" s="8" t="s">
        <v>8</v>
      </c>
      <c r="D689" s="8" t="str">
        <f>"周雪"</f>
        <v>周雪</v>
      </c>
      <c r="E689" s="8"/>
    </row>
    <row r="690" spans="1:5" ht="21.75" customHeight="1">
      <c r="A690" s="7">
        <v>688</v>
      </c>
      <c r="B690" s="8" t="str">
        <f>"54282023070122384492572"</f>
        <v>54282023070122384492572</v>
      </c>
      <c r="C690" s="8" t="s">
        <v>8</v>
      </c>
      <c r="D690" s="8" t="str">
        <f>"郑蕾"</f>
        <v>郑蕾</v>
      </c>
      <c r="E690" s="8"/>
    </row>
    <row r="691" spans="1:5" ht="21.75" customHeight="1">
      <c r="A691" s="7">
        <v>689</v>
      </c>
      <c r="B691" s="8" t="str">
        <f>"54282023070208045592824"</f>
        <v>54282023070208045592824</v>
      </c>
      <c r="C691" s="8" t="s">
        <v>8</v>
      </c>
      <c r="D691" s="8" t="str">
        <f>"蔡井桃"</f>
        <v>蔡井桃</v>
      </c>
      <c r="E691" s="8"/>
    </row>
    <row r="692" spans="1:5" ht="21.75" customHeight="1">
      <c r="A692" s="7">
        <v>690</v>
      </c>
      <c r="B692" s="8" t="str">
        <f>"54282023070208382992896"</f>
        <v>54282023070208382992896</v>
      </c>
      <c r="C692" s="8" t="s">
        <v>8</v>
      </c>
      <c r="D692" s="8" t="str">
        <f>"宋雅萍"</f>
        <v>宋雅萍</v>
      </c>
      <c r="E692" s="8"/>
    </row>
    <row r="693" spans="1:5" ht="21.75" customHeight="1">
      <c r="A693" s="7">
        <v>691</v>
      </c>
      <c r="B693" s="8" t="str">
        <f>"54282023062920413485265"</f>
        <v>54282023062920413485265</v>
      </c>
      <c r="C693" s="8" t="s">
        <v>8</v>
      </c>
      <c r="D693" s="8" t="str">
        <f>"麦映"</f>
        <v>麦映</v>
      </c>
      <c r="E693" s="8"/>
    </row>
    <row r="694" spans="1:5" ht="21.75" customHeight="1">
      <c r="A694" s="7">
        <v>692</v>
      </c>
      <c r="B694" s="8" t="str">
        <f>"54282023070115221091696"</f>
        <v>54282023070115221091696</v>
      </c>
      <c r="C694" s="8" t="s">
        <v>8</v>
      </c>
      <c r="D694" s="8" t="str">
        <f>"杨梅连"</f>
        <v>杨梅连</v>
      </c>
      <c r="E694" s="8"/>
    </row>
    <row r="695" spans="1:5" ht="21.75" customHeight="1">
      <c r="A695" s="7">
        <v>693</v>
      </c>
      <c r="B695" s="8" t="str">
        <f>"54282023063017562390068"</f>
        <v>54282023063017562390068</v>
      </c>
      <c r="C695" s="8" t="s">
        <v>8</v>
      </c>
      <c r="D695" s="8" t="str">
        <f>"符多占"</f>
        <v>符多占</v>
      </c>
      <c r="E695" s="8"/>
    </row>
    <row r="696" spans="1:5" ht="21.75" customHeight="1">
      <c r="A696" s="7">
        <v>694</v>
      </c>
      <c r="B696" s="8" t="str">
        <f>"54282023070210105493120"</f>
        <v>54282023070210105493120</v>
      </c>
      <c r="C696" s="8" t="s">
        <v>8</v>
      </c>
      <c r="D696" s="8" t="str">
        <f>"陈小颜"</f>
        <v>陈小颜</v>
      </c>
      <c r="E696" s="8"/>
    </row>
    <row r="697" spans="1:5" ht="21.75" customHeight="1">
      <c r="A697" s="7">
        <v>695</v>
      </c>
      <c r="B697" s="8" t="str">
        <f>"54282023070211012193277"</f>
        <v>54282023070211012193277</v>
      </c>
      <c r="C697" s="8" t="s">
        <v>8</v>
      </c>
      <c r="D697" s="8" t="str">
        <f>"符壮丽"</f>
        <v>符壮丽</v>
      </c>
      <c r="E697" s="8"/>
    </row>
    <row r="698" spans="1:5" ht="21.75" customHeight="1">
      <c r="A698" s="7">
        <v>696</v>
      </c>
      <c r="B698" s="8" t="str">
        <f>"54282023070211290693343"</f>
        <v>54282023070211290693343</v>
      </c>
      <c r="C698" s="8" t="s">
        <v>8</v>
      </c>
      <c r="D698" s="8" t="str">
        <f>"许万丽"</f>
        <v>许万丽</v>
      </c>
      <c r="E698" s="8"/>
    </row>
    <row r="699" spans="1:5" ht="21.75" customHeight="1">
      <c r="A699" s="7">
        <v>697</v>
      </c>
      <c r="B699" s="8" t="str">
        <f>"54282023070210102293119"</f>
        <v>54282023070210102293119</v>
      </c>
      <c r="C699" s="8" t="s">
        <v>8</v>
      </c>
      <c r="D699" s="8" t="str">
        <f>"洪文妃"</f>
        <v>洪文妃</v>
      </c>
      <c r="E699" s="8"/>
    </row>
    <row r="700" spans="1:5" ht="21.75" customHeight="1">
      <c r="A700" s="7">
        <v>698</v>
      </c>
      <c r="B700" s="8" t="str">
        <f>"54282023063010101587438"</f>
        <v>54282023063010101587438</v>
      </c>
      <c r="C700" s="8" t="s">
        <v>8</v>
      </c>
      <c r="D700" s="8" t="str">
        <f>"陈丝曼"</f>
        <v>陈丝曼</v>
      </c>
      <c r="E700" s="8"/>
    </row>
    <row r="701" spans="1:5" ht="21.75" customHeight="1">
      <c r="A701" s="7">
        <v>699</v>
      </c>
      <c r="B701" s="8" t="str">
        <f>"54282023070214115193751"</f>
        <v>54282023070214115193751</v>
      </c>
      <c r="C701" s="8" t="s">
        <v>8</v>
      </c>
      <c r="D701" s="8" t="str">
        <f>"吴喜槟"</f>
        <v>吴喜槟</v>
      </c>
      <c r="E701" s="8"/>
    </row>
    <row r="702" spans="1:5" ht="21.75" customHeight="1">
      <c r="A702" s="7">
        <v>700</v>
      </c>
      <c r="B702" s="8" t="str">
        <f>"54282023070215125093891"</f>
        <v>54282023070215125093891</v>
      </c>
      <c r="C702" s="8" t="s">
        <v>8</v>
      </c>
      <c r="D702" s="8" t="str">
        <f>"王晶晶"</f>
        <v>王晶晶</v>
      </c>
      <c r="E702" s="8"/>
    </row>
    <row r="703" spans="1:5" ht="21.75" customHeight="1">
      <c r="A703" s="7">
        <v>701</v>
      </c>
      <c r="B703" s="8" t="str">
        <f>"54282023062811513077620"</f>
        <v>54282023062811513077620</v>
      </c>
      <c r="C703" s="8" t="s">
        <v>8</v>
      </c>
      <c r="D703" s="8" t="str">
        <f>"吴海菊"</f>
        <v>吴海菊</v>
      </c>
      <c r="E703" s="8"/>
    </row>
    <row r="704" spans="1:5" ht="21.75" customHeight="1">
      <c r="A704" s="7">
        <v>702</v>
      </c>
      <c r="B704" s="8" t="str">
        <f>"54282023070217573394288"</f>
        <v>54282023070217573394288</v>
      </c>
      <c r="C704" s="8" t="s">
        <v>8</v>
      </c>
      <c r="D704" s="8" t="str">
        <f>"杨婷钰"</f>
        <v>杨婷钰</v>
      </c>
      <c r="E704" s="8"/>
    </row>
    <row r="705" spans="1:5" ht="21.75" customHeight="1">
      <c r="A705" s="7">
        <v>703</v>
      </c>
      <c r="B705" s="8" t="str">
        <f>"54282023070217115294195"</f>
        <v>54282023070217115294195</v>
      </c>
      <c r="C705" s="8" t="s">
        <v>8</v>
      </c>
      <c r="D705" s="8" t="str">
        <f>"李海玉"</f>
        <v>李海玉</v>
      </c>
      <c r="E705" s="8"/>
    </row>
    <row r="706" spans="1:5" ht="21.75" customHeight="1">
      <c r="A706" s="7">
        <v>704</v>
      </c>
      <c r="B706" s="8" t="str">
        <f>"54282023070218235394343"</f>
        <v>54282023070218235394343</v>
      </c>
      <c r="C706" s="8" t="s">
        <v>8</v>
      </c>
      <c r="D706" s="8" t="str">
        <f>"王清霞"</f>
        <v>王清霞</v>
      </c>
      <c r="E706" s="8"/>
    </row>
    <row r="707" spans="1:5" ht="21.75" customHeight="1">
      <c r="A707" s="7">
        <v>705</v>
      </c>
      <c r="B707" s="8" t="str">
        <f>"54282023070218272694348"</f>
        <v>54282023070218272694348</v>
      </c>
      <c r="C707" s="8" t="s">
        <v>8</v>
      </c>
      <c r="D707" s="8" t="str">
        <f>"陈玉"</f>
        <v>陈玉</v>
      </c>
      <c r="E707" s="8"/>
    </row>
    <row r="708" spans="1:5" ht="21.75" customHeight="1">
      <c r="A708" s="7">
        <v>706</v>
      </c>
      <c r="B708" s="8" t="str">
        <f>"54282023070218362394360"</f>
        <v>54282023070218362394360</v>
      </c>
      <c r="C708" s="8" t="s">
        <v>8</v>
      </c>
      <c r="D708" s="8" t="str">
        <f>"王秀菊"</f>
        <v>王秀菊</v>
      </c>
      <c r="E708" s="8"/>
    </row>
    <row r="709" spans="1:5" ht="21.75" customHeight="1">
      <c r="A709" s="7">
        <v>707</v>
      </c>
      <c r="B709" s="8" t="str">
        <f>"54282023062922015185801"</f>
        <v>54282023062922015185801</v>
      </c>
      <c r="C709" s="8" t="s">
        <v>8</v>
      </c>
      <c r="D709" s="8" t="str">
        <f>"李溢涟"</f>
        <v>李溢涟</v>
      </c>
      <c r="E709" s="8"/>
    </row>
    <row r="710" spans="1:5" ht="21.75" customHeight="1">
      <c r="A710" s="7">
        <v>708</v>
      </c>
      <c r="B710" s="8" t="str">
        <f>"54282023070218392594367"</f>
        <v>54282023070218392594367</v>
      </c>
      <c r="C710" s="8" t="s">
        <v>8</v>
      </c>
      <c r="D710" s="8" t="str">
        <f>"符小咪"</f>
        <v>符小咪</v>
      </c>
      <c r="E710" s="8"/>
    </row>
    <row r="711" spans="1:5" ht="21.75" customHeight="1">
      <c r="A711" s="7">
        <v>709</v>
      </c>
      <c r="B711" s="8" t="str">
        <f>"54282023070218500494386"</f>
        <v>54282023070218500494386</v>
      </c>
      <c r="C711" s="8" t="s">
        <v>8</v>
      </c>
      <c r="D711" s="8" t="str">
        <f>"余彩霞"</f>
        <v>余彩霞</v>
      </c>
      <c r="E711" s="8"/>
    </row>
    <row r="712" spans="1:5" ht="21.75" customHeight="1">
      <c r="A712" s="7">
        <v>710</v>
      </c>
      <c r="B712" s="8" t="str">
        <f>"54282023070123541892706"</f>
        <v>54282023070123541892706</v>
      </c>
      <c r="C712" s="8" t="s">
        <v>8</v>
      </c>
      <c r="D712" s="8" t="str">
        <f>"林玉婷"</f>
        <v>林玉婷</v>
      </c>
      <c r="E712" s="8"/>
    </row>
    <row r="713" spans="1:5" ht="21.75" customHeight="1">
      <c r="A713" s="7">
        <v>711</v>
      </c>
      <c r="B713" s="8" t="str">
        <f>"54282023062918002984428"</f>
        <v>54282023062918002984428</v>
      </c>
      <c r="C713" s="8" t="s">
        <v>8</v>
      </c>
      <c r="D713" s="8" t="str">
        <f>"韦嘉静"</f>
        <v>韦嘉静</v>
      </c>
      <c r="E713" s="8"/>
    </row>
    <row r="714" spans="1:5" ht="21.75" customHeight="1">
      <c r="A714" s="7">
        <v>712</v>
      </c>
      <c r="B714" s="8" t="str">
        <f>"54282023070113474091533"</f>
        <v>54282023070113474091533</v>
      </c>
      <c r="C714" s="8" t="s">
        <v>8</v>
      </c>
      <c r="D714" s="8" t="str">
        <f>"李秀萍"</f>
        <v>李秀萍</v>
      </c>
      <c r="E714" s="8"/>
    </row>
    <row r="715" spans="1:5" ht="21.75" customHeight="1">
      <c r="A715" s="7">
        <v>713</v>
      </c>
      <c r="B715" s="8" t="str">
        <f>"54282023070208371292891"</f>
        <v>54282023070208371292891</v>
      </c>
      <c r="C715" s="8" t="s">
        <v>8</v>
      </c>
      <c r="D715" s="8" t="str">
        <f>"钟其带"</f>
        <v>钟其带</v>
      </c>
      <c r="E715" s="8"/>
    </row>
    <row r="716" spans="1:5" ht="21.75" customHeight="1">
      <c r="A716" s="7">
        <v>714</v>
      </c>
      <c r="B716" s="8" t="str">
        <f>"54282023062822503180169"</f>
        <v>54282023062822503180169</v>
      </c>
      <c r="C716" s="8" t="s">
        <v>8</v>
      </c>
      <c r="D716" s="8" t="str">
        <f>"陈忠琼"</f>
        <v>陈忠琼</v>
      </c>
      <c r="E716" s="8"/>
    </row>
    <row r="717" spans="1:5" ht="21.75" customHeight="1">
      <c r="A717" s="7">
        <v>715</v>
      </c>
      <c r="B717" s="8" t="str">
        <f>"54282023070220520194643"</f>
        <v>54282023070220520194643</v>
      </c>
      <c r="C717" s="8" t="s">
        <v>8</v>
      </c>
      <c r="D717" s="8" t="str">
        <f>"王欢"</f>
        <v>王欢</v>
      </c>
      <c r="E717" s="8"/>
    </row>
    <row r="718" spans="1:5" ht="21.75" customHeight="1">
      <c r="A718" s="7">
        <v>716</v>
      </c>
      <c r="B718" s="8" t="str">
        <f>"54282023063016563389936"</f>
        <v>54282023063016563389936</v>
      </c>
      <c r="C718" s="8" t="s">
        <v>8</v>
      </c>
      <c r="D718" s="8" t="str">
        <f>"王家佳"</f>
        <v>王家佳</v>
      </c>
      <c r="E718" s="8"/>
    </row>
    <row r="719" spans="1:5" ht="21.75" customHeight="1">
      <c r="A719" s="7">
        <v>717</v>
      </c>
      <c r="B719" s="8" t="str">
        <f>"54282023063011214087956"</f>
        <v>54282023063011214087956</v>
      </c>
      <c r="C719" s="8" t="s">
        <v>8</v>
      </c>
      <c r="D719" s="8" t="str">
        <f>"张慧"</f>
        <v>张慧</v>
      </c>
      <c r="E719" s="8"/>
    </row>
    <row r="720" spans="1:5" ht="21.75" customHeight="1">
      <c r="A720" s="7">
        <v>718</v>
      </c>
      <c r="B720" s="8" t="str">
        <f>"54282023070218032294296"</f>
        <v>54282023070218032294296</v>
      </c>
      <c r="C720" s="8" t="s">
        <v>8</v>
      </c>
      <c r="D720" s="8" t="str">
        <f>"李小娜"</f>
        <v>李小娜</v>
      </c>
      <c r="E720" s="8"/>
    </row>
    <row r="721" spans="1:5" ht="21.75" customHeight="1">
      <c r="A721" s="7">
        <v>719</v>
      </c>
      <c r="B721" s="8" t="str">
        <f>"54282023070221324694774"</f>
        <v>54282023070221324694774</v>
      </c>
      <c r="C721" s="8" t="s">
        <v>8</v>
      </c>
      <c r="D721" s="8" t="str">
        <f>"吴金星"</f>
        <v>吴金星</v>
      </c>
      <c r="E721" s="8"/>
    </row>
    <row r="722" spans="1:5" ht="21.75" customHeight="1">
      <c r="A722" s="7">
        <v>720</v>
      </c>
      <c r="B722" s="8" t="str">
        <f>"54282023070121175492409"</f>
        <v>54282023070121175492409</v>
      </c>
      <c r="C722" s="8" t="s">
        <v>8</v>
      </c>
      <c r="D722" s="8" t="str">
        <f>"李杏珊"</f>
        <v>李杏珊</v>
      </c>
      <c r="E722" s="8"/>
    </row>
    <row r="723" spans="1:5" ht="21.75" customHeight="1">
      <c r="A723" s="7">
        <v>721</v>
      </c>
      <c r="B723" s="8" t="str">
        <f>"54282023070220471194631"</f>
        <v>54282023070220471194631</v>
      </c>
      <c r="C723" s="8" t="s">
        <v>8</v>
      </c>
      <c r="D723" s="8" t="str">
        <f>"郑月连"</f>
        <v>郑月连</v>
      </c>
      <c r="E723" s="8"/>
    </row>
    <row r="724" spans="1:5" ht="21.75" customHeight="1">
      <c r="A724" s="7">
        <v>722</v>
      </c>
      <c r="B724" s="8" t="str">
        <f>"54282023070222391494960"</f>
        <v>54282023070222391494960</v>
      </c>
      <c r="C724" s="8" t="s">
        <v>8</v>
      </c>
      <c r="D724" s="8" t="str">
        <f>"林晓静"</f>
        <v>林晓静</v>
      </c>
      <c r="E724" s="8"/>
    </row>
    <row r="725" spans="1:5" ht="21.75" customHeight="1">
      <c r="A725" s="7">
        <v>723</v>
      </c>
      <c r="B725" s="8" t="str">
        <f>"54282023070222152994903"</f>
        <v>54282023070222152994903</v>
      </c>
      <c r="C725" s="8" t="s">
        <v>8</v>
      </c>
      <c r="D725" s="8" t="str">
        <f>"卢荣英"</f>
        <v>卢荣英</v>
      </c>
      <c r="E725" s="8"/>
    </row>
    <row r="726" spans="1:5" ht="21.75" customHeight="1">
      <c r="A726" s="7">
        <v>724</v>
      </c>
      <c r="B726" s="8" t="str">
        <f>"54282023070222473994985"</f>
        <v>54282023070222473994985</v>
      </c>
      <c r="C726" s="8" t="s">
        <v>8</v>
      </c>
      <c r="D726" s="8" t="str">
        <f>"陈正娟"</f>
        <v>陈正娟</v>
      </c>
      <c r="E726" s="8"/>
    </row>
    <row r="727" spans="1:5" ht="21.75" customHeight="1">
      <c r="A727" s="7">
        <v>725</v>
      </c>
      <c r="B727" s="8" t="str">
        <f>"54282023070223590595127"</f>
        <v>54282023070223590595127</v>
      </c>
      <c r="C727" s="8" t="s">
        <v>8</v>
      </c>
      <c r="D727" s="8" t="str">
        <f>"黎展灵"</f>
        <v>黎展灵</v>
      </c>
      <c r="E727" s="8"/>
    </row>
    <row r="728" spans="1:5" ht="21.75" customHeight="1">
      <c r="A728" s="7">
        <v>726</v>
      </c>
      <c r="B728" s="8" t="str">
        <f>"54282023062810004377014"</f>
        <v>54282023062810004377014</v>
      </c>
      <c r="C728" s="8" t="s">
        <v>8</v>
      </c>
      <c r="D728" s="8" t="str">
        <f>"黄珞珞"</f>
        <v>黄珞珞</v>
      </c>
      <c r="E728" s="8"/>
    </row>
    <row r="729" spans="1:5" ht="21.75" customHeight="1">
      <c r="A729" s="7">
        <v>727</v>
      </c>
      <c r="B729" s="8" t="str">
        <f>"54282023070300354095165"</f>
        <v>54282023070300354095165</v>
      </c>
      <c r="C729" s="8" t="s">
        <v>8</v>
      </c>
      <c r="D729" s="8" t="str">
        <f>"金玉荣"</f>
        <v>金玉荣</v>
      </c>
      <c r="E729" s="8"/>
    </row>
    <row r="730" spans="1:5" ht="21.75" customHeight="1">
      <c r="A730" s="7">
        <v>728</v>
      </c>
      <c r="B730" s="8" t="str">
        <f>"54282023070223353395088"</f>
        <v>54282023070223353395088</v>
      </c>
      <c r="C730" s="8" t="s">
        <v>8</v>
      </c>
      <c r="D730" s="8" t="str">
        <f>"李玉香"</f>
        <v>李玉香</v>
      </c>
      <c r="E730" s="8"/>
    </row>
    <row r="731" spans="1:5" ht="21.75" customHeight="1">
      <c r="A731" s="7">
        <v>729</v>
      </c>
      <c r="B731" s="8" t="str">
        <f>"54282023062915371083526"</f>
        <v>54282023062915371083526</v>
      </c>
      <c r="C731" s="8" t="s">
        <v>8</v>
      </c>
      <c r="D731" s="8" t="str">
        <f>"宋雪琴"</f>
        <v>宋雪琴</v>
      </c>
      <c r="E731" s="8"/>
    </row>
    <row r="732" spans="1:5" ht="21.75" customHeight="1">
      <c r="A732" s="7">
        <v>730</v>
      </c>
      <c r="B732" s="8" t="str">
        <f>"54282023070218425894373"</f>
        <v>54282023070218425894373</v>
      </c>
      <c r="C732" s="8" t="s">
        <v>8</v>
      </c>
      <c r="D732" s="8" t="str">
        <f>"叶青霞"</f>
        <v>叶青霞</v>
      </c>
      <c r="E732" s="8"/>
    </row>
    <row r="733" spans="1:5" ht="21.75" customHeight="1">
      <c r="A733" s="7">
        <v>731</v>
      </c>
      <c r="B733" s="8" t="str">
        <f>"54282023070308242195310"</f>
        <v>54282023070308242195310</v>
      </c>
      <c r="C733" s="8" t="s">
        <v>8</v>
      </c>
      <c r="D733" s="8" t="str">
        <f>"符孔丽"</f>
        <v>符孔丽</v>
      </c>
      <c r="E733" s="8"/>
    </row>
    <row r="734" spans="1:5" ht="21.75" customHeight="1">
      <c r="A734" s="7">
        <v>732</v>
      </c>
      <c r="B734" s="8" t="str">
        <f>"54282023070310033096090"</f>
        <v>54282023070310033096090</v>
      </c>
      <c r="C734" s="8" t="s">
        <v>8</v>
      </c>
      <c r="D734" s="8" t="str">
        <f>"董利城"</f>
        <v>董利城</v>
      </c>
      <c r="E734" s="8"/>
    </row>
    <row r="735" spans="1:5" ht="21.75" customHeight="1">
      <c r="A735" s="7">
        <v>733</v>
      </c>
      <c r="B735" s="8" t="str">
        <f>"54282023070309503395974"</f>
        <v>54282023070309503395974</v>
      </c>
      <c r="C735" s="8" t="s">
        <v>8</v>
      </c>
      <c r="D735" s="8" t="str">
        <f>"符策丹"</f>
        <v>符策丹</v>
      </c>
      <c r="E735" s="8"/>
    </row>
    <row r="736" spans="1:5" ht="21.75" customHeight="1">
      <c r="A736" s="7">
        <v>734</v>
      </c>
      <c r="B736" s="8" t="str">
        <f>"54282023063020040090319"</f>
        <v>54282023063020040090319</v>
      </c>
      <c r="C736" s="8" t="s">
        <v>8</v>
      </c>
      <c r="D736" s="8" t="str">
        <f>"陈美美"</f>
        <v>陈美美</v>
      </c>
      <c r="E736" s="8"/>
    </row>
    <row r="737" spans="1:5" ht="21.75" customHeight="1">
      <c r="A737" s="7">
        <v>735</v>
      </c>
      <c r="B737" s="8" t="str">
        <f>"54282023070310152996169"</f>
        <v>54282023070310152996169</v>
      </c>
      <c r="C737" s="8" t="s">
        <v>8</v>
      </c>
      <c r="D737" s="8" t="str">
        <f>"吴柔丝"</f>
        <v>吴柔丝</v>
      </c>
      <c r="E737" s="8"/>
    </row>
    <row r="738" spans="1:5" ht="21.75" customHeight="1">
      <c r="A738" s="7">
        <v>736</v>
      </c>
      <c r="B738" s="8" t="str">
        <f>"54282023070310351996323"</f>
        <v>54282023070310351996323</v>
      </c>
      <c r="C738" s="8" t="s">
        <v>8</v>
      </c>
      <c r="D738" s="8" t="str">
        <f>"颜福婷"</f>
        <v>颜福婷</v>
      </c>
      <c r="E738" s="8"/>
    </row>
    <row r="739" spans="1:5" ht="21.75" customHeight="1">
      <c r="A739" s="7">
        <v>737</v>
      </c>
      <c r="B739" s="8" t="str">
        <f>"54282023070310481796430"</f>
        <v>54282023070310481796430</v>
      </c>
      <c r="C739" s="8" t="s">
        <v>8</v>
      </c>
      <c r="D739" s="8" t="str">
        <f>"唐娟"</f>
        <v>唐娟</v>
      </c>
      <c r="E739" s="8"/>
    </row>
    <row r="740" spans="1:5" ht="21.75" customHeight="1">
      <c r="A740" s="7">
        <v>738</v>
      </c>
      <c r="B740" s="8" t="str">
        <f>"54282023070220592494663"</f>
        <v>54282023070220592494663</v>
      </c>
      <c r="C740" s="8" t="s">
        <v>8</v>
      </c>
      <c r="D740" s="8" t="str">
        <f>"刘畅"</f>
        <v>刘畅</v>
      </c>
      <c r="E740" s="8"/>
    </row>
    <row r="741" spans="1:5" ht="21.75" customHeight="1">
      <c r="A741" s="7">
        <v>739</v>
      </c>
      <c r="B741" s="8" t="str">
        <f>"54282023070311241596682"</f>
        <v>54282023070311241596682</v>
      </c>
      <c r="C741" s="8" t="s">
        <v>8</v>
      </c>
      <c r="D741" s="8" t="str">
        <f>"吴思贤"</f>
        <v>吴思贤</v>
      </c>
      <c r="E741" s="8"/>
    </row>
    <row r="742" spans="1:5" ht="21.75" customHeight="1">
      <c r="A742" s="7">
        <v>740</v>
      </c>
      <c r="B742" s="8" t="str">
        <f>"54282023070312334897087"</f>
        <v>54282023070312334897087</v>
      </c>
      <c r="C742" s="8" t="s">
        <v>8</v>
      </c>
      <c r="D742" s="8" t="str">
        <f>"周慧萍"</f>
        <v>周慧萍</v>
      </c>
      <c r="E742" s="8"/>
    </row>
    <row r="743" spans="1:5" ht="21.75" customHeight="1">
      <c r="A743" s="7">
        <v>741</v>
      </c>
      <c r="B743" s="8" t="str">
        <f>"54282023070309220195705"</f>
        <v>54282023070309220195705</v>
      </c>
      <c r="C743" s="8" t="s">
        <v>8</v>
      </c>
      <c r="D743" s="8" t="str">
        <f>"王玉群"</f>
        <v>王玉群</v>
      </c>
      <c r="E743" s="8"/>
    </row>
    <row r="744" spans="1:5" ht="21.75" customHeight="1">
      <c r="A744" s="7">
        <v>742</v>
      </c>
      <c r="B744" s="8" t="str">
        <f>"54282023070312193896994"</f>
        <v>54282023070312193896994</v>
      </c>
      <c r="C744" s="8" t="s">
        <v>8</v>
      </c>
      <c r="D744" s="8" t="str">
        <f>"王杰蕊"</f>
        <v>王杰蕊</v>
      </c>
      <c r="E744" s="8"/>
    </row>
    <row r="745" spans="1:5" ht="21.75" customHeight="1">
      <c r="A745" s="7">
        <v>743</v>
      </c>
      <c r="B745" s="8" t="str">
        <f>"54282023070312374097114"</f>
        <v>54282023070312374097114</v>
      </c>
      <c r="C745" s="8" t="s">
        <v>8</v>
      </c>
      <c r="D745" s="8" t="str">
        <f>"吴黄恋"</f>
        <v>吴黄恋</v>
      </c>
      <c r="E745" s="8"/>
    </row>
    <row r="746" spans="1:5" ht="21.75" customHeight="1">
      <c r="A746" s="7">
        <v>744</v>
      </c>
      <c r="B746" s="8" t="str">
        <f>"54282023070312590797246"</f>
        <v>54282023070312590797246</v>
      </c>
      <c r="C746" s="8" t="s">
        <v>8</v>
      </c>
      <c r="D746" s="8" t="str">
        <f>"刘玲玲"</f>
        <v>刘玲玲</v>
      </c>
      <c r="E746" s="8"/>
    </row>
    <row r="747" spans="1:5" ht="21.75" customHeight="1">
      <c r="A747" s="7">
        <v>745</v>
      </c>
      <c r="B747" s="8" t="str">
        <f>"54282023070313161797348"</f>
        <v>54282023070313161797348</v>
      </c>
      <c r="C747" s="8" t="s">
        <v>8</v>
      </c>
      <c r="D747" s="8" t="str">
        <f>"李香月"</f>
        <v>李香月</v>
      </c>
      <c r="E747" s="8"/>
    </row>
    <row r="748" spans="1:5" ht="21.75" customHeight="1">
      <c r="A748" s="7">
        <v>746</v>
      </c>
      <c r="B748" s="8" t="str">
        <f>"54282023070312585597244"</f>
        <v>54282023070312585597244</v>
      </c>
      <c r="C748" s="8" t="s">
        <v>8</v>
      </c>
      <c r="D748" s="8" t="str">
        <f>"欧惠婷"</f>
        <v>欧惠婷</v>
      </c>
      <c r="E748" s="8"/>
    </row>
    <row r="749" spans="1:5" ht="21.75" customHeight="1">
      <c r="A749" s="7">
        <v>747</v>
      </c>
      <c r="B749" s="8" t="str">
        <f>"54282023063010214487526"</f>
        <v>54282023063010214487526</v>
      </c>
      <c r="C749" s="8" t="s">
        <v>8</v>
      </c>
      <c r="D749" s="8" t="str">
        <f>"郑海恋"</f>
        <v>郑海恋</v>
      </c>
      <c r="E749" s="8"/>
    </row>
    <row r="750" spans="1:5" ht="21.75" customHeight="1">
      <c r="A750" s="7">
        <v>748</v>
      </c>
      <c r="B750" s="8" t="str">
        <f>"54282023062817345079026"</f>
        <v>54282023062817345079026</v>
      </c>
      <c r="C750" s="8" t="s">
        <v>8</v>
      </c>
      <c r="D750" s="8" t="str">
        <f>"林珍竹"</f>
        <v>林珍竹</v>
      </c>
      <c r="E750" s="8"/>
    </row>
    <row r="751" spans="1:5" ht="21.75" customHeight="1">
      <c r="A751" s="7">
        <v>749</v>
      </c>
      <c r="B751" s="8" t="str">
        <f>"54282023070315535998140"</f>
        <v>54282023070315535998140</v>
      </c>
      <c r="C751" s="8" t="s">
        <v>8</v>
      </c>
      <c r="D751" s="8" t="str">
        <f>"陈芳杰"</f>
        <v>陈芳杰</v>
      </c>
      <c r="E751" s="8"/>
    </row>
    <row r="752" spans="1:5" ht="21.75" customHeight="1">
      <c r="A752" s="7">
        <v>750</v>
      </c>
      <c r="B752" s="8" t="str">
        <f>"54282023070211135293310"</f>
        <v>54282023070211135293310</v>
      </c>
      <c r="C752" s="8" t="s">
        <v>8</v>
      </c>
      <c r="D752" s="8" t="str">
        <f>"王奕淳"</f>
        <v>王奕淳</v>
      </c>
      <c r="E752" s="8"/>
    </row>
    <row r="753" spans="1:5" ht="21.75" customHeight="1">
      <c r="A753" s="7">
        <v>751</v>
      </c>
      <c r="B753" s="8" t="str">
        <f>"54282023070316084298214"</f>
        <v>54282023070316084298214</v>
      </c>
      <c r="C753" s="8" t="s">
        <v>8</v>
      </c>
      <c r="D753" s="8" t="str">
        <f>"符莹"</f>
        <v>符莹</v>
      </c>
      <c r="E753" s="8"/>
    </row>
    <row r="754" spans="1:5" ht="21.75" customHeight="1">
      <c r="A754" s="7">
        <v>752</v>
      </c>
      <c r="B754" s="8" t="str">
        <f>"54282023070316064398205"</f>
        <v>54282023070316064398205</v>
      </c>
      <c r="C754" s="8" t="s">
        <v>8</v>
      </c>
      <c r="D754" s="8" t="str">
        <f>"羊金翠"</f>
        <v>羊金翠</v>
      </c>
      <c r="E754" s="8"/>
    </row>
    <row r="755" spans="1:5" ht="21.75" customHeight="1">
      <c r="A755" s="7">
        <v>753</v>
      </c>
      <c r="B755" s="8" t="str">
        <f>"54282023070315301597990"</f>
        <v>54282023070315301597990</v>
      </c>
      <c r="C755" s="8" t="s">
        <v>8</v>
      </c>
      <c r="D755" s="8" t="str">
        <f>"张燕"</f>
        <v>张燕</v>
      </c>
      <c r="E755" s="8"/>
    </row>
    <row r="756" spans="1:5" ht="21.75" customHeight="1">
      <c r="A756" s="7">
        <v>754</v>
      </c>
      <c r="B756" s="8" t="str">
        <f>"54282023070221102694701"</f>
        <v>54282023070221102694701</v>
      </c>
      <c r="C756" s="8" t="s">
        <v>8</v>
      </c>
      <c r="D756" s="8" t="str">
        <f>"彭保萍"</f>
        <v>彭保萍</v>
      </c>
      <c r="E756" s="8"/>
    </row>
    <row r="757" spans="1:5" ht="21.75" customHeight="1">
      <c r="A757" s="7">
        <v>755</v>
      </c>
      <c r="B757" s="8" t="str">
        <f>"54282023070315062197826"</f>
        <v>54282023070315062197826</v>
      </c>
      <c r="C757" s="8" t="s">
        <v>8</v>
      </c>
      <c r="D757" s="8" t="str">
        <f>"羊兴兰"</f>
        <v>羊兴兰</v>
      </c>
      <c r="E757" s="8"/>
    </row>
    <row r="758" spans="1:5" ht="21.75" customHeight="1">
      <c r="A758" s="7">
        <v>756</v>
      </c>
      <c r="B758" s="8" t="str">
        <f>"54282023070316453898435"</f>
        <v>54282023070316453898435</v>
      </c>
      <c r="C758" s="8" t="s">
        <v>8</v>
      </c>
      <c r="D758" s="8" t="str">
        <f>"羊丽"</f>
        <v>羊丽</v>
      </c>
      <c r="E758" s="8"/>
    </row>
    <row r="759" spans="1:5" ht="21.75" customHeight="1">
      <c r="A759" s="7">
        <v>757</v>
      </c>
      <c r="B759" s="8" t="str">
        <f>"54282023070317573098781"</f>
        <v>54282023070317573098781</v>
      </c>
      <c r="C759" s="8" t="s">
        <v>8</v>
      </c>
      <c r="D759" s="8" t="str">
        <f>"唐静"</f>
        <v>唐静</v>
      </c>
      <c r="E759" s="8"/>
    </row>
    <row r="760" spans="1:5" ht="21.75" customHeight="1">
      <c r="A760" s="7">
        <v>758</v>
      </c>
      <c r="B760" s="8" t="str">
        <f>"54282023070120371192321"</f>
        <v>54282023070120371192321</v>
      </c>
      <c r="C760" s="8" t="s">
        <v>8</v>
      </c>
      <c r="D760" s="8" t="str">
        <f>"陈瑶"</f>
        <v>陈瑶</v>
      </c>
      <c r="E760" s="8"/>
    </row>
    <row r="761" spans="1:5" ht="21.75" customHeight="1">
      <c r="A761" s="7">
        <v>759</v>
      </c>
      <c r="B761" s="8" t="str">
        <f>"54282023070121165992407"</f>
        <v>54282023070121165992407</v>
      </c>
      <c r="C761" s="8" t="s">
        <v>8</v>
      </c>
      <c r="D761" s="8" t="str">
        <f>"符长丹"</f>
        <v>符长丹</v>
      </c>
      <c r="E761" s="8"/>
    </row>
    <row r="762" spans="1:5" ht="21.75" customHeight="1">
      <c r="A762" s="7">
        <v>760</v>
      </c>
      <c r="B762" s="8" t="str">
        <f>"54282023070318055398806"</f>
        <v>54282023070318055398806</v>
      </c>
      <c r="C762" s="8" t="s">
        <v>8</v>
      </c>
      <c r="D762" s="8" t="str">
        <f>"杨小红"</f>
        <v>杨小红</v>
      </c>
      <c r="E762" s="8"/>
    </row>
    <row r="763" spans="1:5" ht="21.75" customHeight="1">
      <c r="A763" s="7">
        <v>761</v>
      </c>
      <c r="B763" s="8" t="str">
        <f>"54282023070310093896129"</f>
        <v>54282023070310093896129</v>
      </c>
      <c r="C763" s="8" t="s">
        <v>8</v>
      </c>
      <c r="D763" s="8" t="str">
        <f>"吉羚怡"</f>
        <v>吉羚怡</v>
      </c>
      <c r="E763" s="8"/>
    </row>
    <row r="764" spans="1:5" ht="21.75" customHeight="1">
      <c r="A764" s="7">
        <v>762</v>
      </c>
      <c r="B764" s="8" t="str">
        <f>"54282023070318430098954"</f>
        <v>54282023070318430098954</v>
      </c>
      <c r="C764" s="8" t="s">
        <v>8</v>
      </c>
      <c r="D764" s="8" t="str">
        <f>"张秋爱"</f>
        <v>张秋爱</v>
      </c>
      <c r="E764" s="8"/>
    </row>
    <row r="765" spans="1:5" ht="21.75" customHeight="1">
      <c r="A765" s="7">
        <v>763</v>
      </c>
      <c r="B765" s="8" t="str">
        <f>"54282023070319263999095"</f>
        <v>54282023070319263999095</v>
      </c>
      <c r="C765" s="8" t="s">
        <v>8</v>
      </c>
      <c r="D765" s="8" t="str">
        <f>"李小乾"</f>
        <v>李小乾</v>
      </c>
      <c r="E765" s="8"/>
    </row>
    <row r="766" spans="1:5" ht="21.75" customHeight="1">
      <c r="A766" s="7">
        <v>764</v>
      </c>
      <c r="B766" s="8" t="str">
        <f>"54282023070319280299101"</f>
        <v>54282023070319280299101</v>
      </c>
      <c r="C766" s="8" t="s">
        <v>8</v>
      </c>
      <c r="D766" s="8" t="str">
        <f>"冯小娜"</f>
        <v>冯小娜</v>
      </c>
      <c r="E766" s="8"/>
    </row>
    <row r="767" spans="1:5" ht="21.75" customHeight="1">
      <c r="A767" s="7">
        <v>765</v>
      </c>
      <c r="B767" s="8" t="str">
        <f>"54282023062816551378869"</f>
        <v>54282023062816551378869</v>
      </c>
      <c r="C767" s="8" t="s">
        <v>8</v>
      </c>
      <c r="D767" s="8" t="str">
        <f>"吴淑贞"</f>
        <v>吴淑贞</v>
      </c>
      <c r="E767" s="8"/>
    </row>
    <row r="768" spans="1:5" ht="21.75" customHeight="1">
      <c r="A768" s="7">
        <v>766</v>
      </c>
      <c r="B768" s="8" t="str">
        <f>"54282023062910545981850"</f>
        <v>54282023062910545981850</v>
      </c>
      <c r="C768" s="8" t="s">
        <v>8</v>
      </c>
      <c r="D768" s="8" t="str">
        <f>"黎萍"</f>
        <v>黎萍</v>
      </c>
      <c r="E768" s="8"/>
    </row>
    <row r="769" spans="1:5" ht="21.75" customHeight="1">
      <c r="A769" s="7">
        <v>767</v>
      </c>
      <c r="B769" s="8" t="str">
        <f>"54282023070222544495003"</f>
        <v>54282023070222544495003</v>
      </c>
      <c r="C769" s="8" t="s">
        <v>8</v>
      </c>
      <c r="D769" s="8" t="str">
        <f>"王芝彤"</f>
        <v>王芝彤</v>
      </c>
      <c r="E769" s="8"/>
    </row>
    <row r="770" spans="1:5" ht="21.75" customHeight="1">
      <c r="A770" s="7">
        <v>768</v>
      </c>
      <c r="B770" s="8" t="str">
        <f>"54282023070217123294196"</f>
        <v>54282023070217123294196</v>
      </c>
      <c r="C770" s="8" t="s">
        <v>8</v>
      </c>
      <c r="D770" s="8" t="str">
        <f>"朱好兰"</f>
        <v>朱好兰</v>
      </c>
      <c r="E770" s="8"/>
    </row>
    <row r="771" spans="1:5" ht="21.75" customHeight="1">
      <c r="A771" s="7">
        <v>769</v>
      </c>
      <c r="B771" s="8" t="str">
        <f>"54282023070319410199150"</f>
        <v>54282023070319410199150</v>
      </c>
      <c r="C771" s="8" t="s">
        <v>8</v>
      </c>
      <c r="D771" s="8" t="str">
        <f>"王元妹"</f>
        <v>王元妹</v>
      </c>
      <c r="E771" s="8"/>
    </row>
    <row r="772" spans="1:5" ht="21.75" customHeight="1">
      <c r="A772" s="7">
        <v>770</v>
      </c>
      <c r="B772" s="8" t="str">
        <f>"54282023070316274298321"</f>
        <v>54282023070316274298321</v>
      </c>
      <c r="C772" s="8" t="s">
        <v>8</v>
      </c>
      <c r="D772" s="8" t="str">
        <f>"张文丹"</f>
        <v>张文丹</v>
      </c>
      <c r="E772" s="8"/>
    </row>
    <row r="773" spans="1:5" ht="21.75" customHeight="1">
      <c r="A773" s="7">
        <v>771</v>
      </c>
      <c r="B773" s="8" t="str">
        <f>"54282023070310251196240"</f>
        <v>54282023070310251196240</v>
      </c>
      <c r="C773" s="8" t="s">
        <v>8</v>
      </c>
      <c r="D773" s="8" t="str">
        <f>"陈登娜"</f>
        <v>陈登娜</v>
      </c>
      <c r="E773" s="8"/>
    </row>
    <row r="774" spans="1:5" ht="21.75" customHeight="1">
      <c r="A774" s="7">
        <v>772</v>
      </c>
      <c r="B774" s="8" t="str">
        <f>"54282023070223275295068"</f>
        <v>54282023070223275295068</v>
      </c>
      <c r="C774" s="8" t="s">
        <v>8</v>
      </c>
      <c r="D774" s="8" t="str">
        <f>"王生杨"</f>
        <v>王生杨</v>
      </c>
      <c r="E774" s="8"/>
    </row>
    <row r="775" spans="1:5" ht="21.75" customHeight="1">
      <c r="A775" s="7">
        <v>773</v>
      </c>
      <c r="B775" s="8" t="str">
        <f>"54282023062921114985465"</f>
        <v>54282023062921114985465</v>
      </c>
      <c r="C775" s="8" t="s">
        <v>8</v>
      </c>
      <c r="D775" s="8" t="str">
        <f>"李会菱"</f>
        <v>李会菱</v>
      </c>
      <c r="E775" s="8"/>
    </row>
    <row r="776" spans="1:5" ht="21.75" customHeight="1">
      <c r="A776" s="7">
        <v>774</v>
      </c>
      <c r="B776" s="8" t="str">
        <f>"54282023063016275789867"</f>
        <v>54282023063016275789867</v>
      </c>
      <c r="C776" s="8" t="s">
        <v>8</v>
      </c>
      <c r="D776" s="8" t="str">
        <f>"高书阳"</f>
        <v>高书阳</v>
      </c>
      <c r="E776" s="8"/>
    </row>
    <row r="777" spans="1:5" ht="21.75" customHeight="1">
      <c r="A777" s="7">
        <v>775</v>
      </c>
      <c r="B777" s="8" t="str">
        <f>"54282023070320143399302"</f>
        <v>54282023070320143399302</v>
      </c>
      <c r="C777" s="8" t="s">
        <v>8</v>
      </c>
      <c r="D777" s="8" t="str">
        <f>"石仕弹"</f>
        <v>石仕弹</v>
      </c>
      <c r="E777" s="8"/>
    </row>
    <row r="778" spans="1:5" ht="21.75" customHeight="1">
      <c r="A778" s="7">
        <v>776</v>
      </c>
      <c r="B778" s="8" t="str">
        <f>"54282023070321135099604"</f>
        <v>54282023070321135099604</v>
      </c>
      <c r="C778" s="8" t="s">
        <v>8</v>
      </c>
      <c r="D778" s="8" t="str">
        <f>"陈婆春"</f>
        <v>陈婆春</v>
      </c>
      <c r="E778" s="8"/>
    </row>
    <row r="779" spans="1:5" ht="21.75" customHeight="1">
      <c r="A779" s="7">
        <v>777</v>
      </c>
      <c r="B779" s="8" t="str">
        <f>"54282023062809495576944"</f>
        <v>54282023062809495576944</v>
      </c>
      <c r="C779" s="8" t="s">
        <v>8</v>
      </c>
      <c r="D779" s="8" t="str">
        <f>"吴梅"</f>
        <v>吴梅</v>
      </c>
      <c r="E779" s="8"/>
    </row>
    <row r="780" spans="1:5" ht="21.75" customHeight="1">
      <c r="A780" s="7">
        <v>778</v>
      </c>
      <c r="B780" s="8" t="str">
        <f>"54282023070320553999508"</f>
        <v>54282023070320553999508</v>
      </c>
      <c r="C780" s="8" t="s">
        <v>8</v>
      </c>
      <c r="D780" s="8" t="str">
        <f>"蔡金萍"</f>
        <v>蔡金萍</v>
      </c>
      <c r="E780" s="8"/>
    </row>
    <row r="781" spans="1:5" ht="21.75" customHeight="1">
      <c r="A781" s="7">
        <v>779</v>
      </c>
      <c r="B781" s="8" t="str">
        <f>"54282023070321382699734"</f>
        <v>54282023070321382699734</v>
      </c>
      <c r="C781" s="8" t="s">
        <v>8</v>
      </c>
      <c r="D781" s="8" t="str">
        <f>"吴鸿芳"</f>
        <v>吴鸿芳</v>
      </c>
      <c r="E781" s="8"/>
    </row>
    <row r="782" spans="1:5" ht="21.75" customHeight="1">
      <c r="A782" s="7">
        <v>780</v>
      </c>
      <c r="B782" s="8" t="str">
        <f>"54282023070221071494689"</f>
        <v>54282023070221071494689</v>
      </c>
      <c r="C782" s="8" t="s">
        <v>8</v>
      </c>
      <c r="D782" s="8" t="str">
        <f>"王君"</f>
        <v>王君</v>
      </c>
      <c r="E782" s="8"/>
    </row>
    <row r="783" spans="1:5" ht="21.75" customHeight="1">
      <c r="A783" s="7">
        <v>781</v>
      </c>
      <c r="B783" s="8" t="str">
        <f>"54282023070315340098011"</f>
        <v>54282023070315340098011</v>
      </c>
      <c r="C783" s="8" t="s">
        <v>8</v>
      </c>
      <c r="D783" s="8" t="str">
        <f>"陈小贤"</f>
        <v>陈小贤</v>
      </c>
      <c r="E783" s="8"/>
    </row>
    <row r="784" spans="1:5" ht="21.75" customHeight="1">
      <c r="A784" s="7">
        <v>782</v>
      </c>
      <c r="B784" s="8" t="str">
        <f>"54282023070312143896966"</f>
        <v>54282023070312143896966</v>
      </c>
      <c r="C784" s="8" t="s">
        <v>8</v>
      </c>
      <c r="D784" s="8" t="str">
        <f>"吴香坤"</f>
        <v>吴香坤</v>
      </c>
      <c r="E784" s="8"/>
    </row>
    <row r="785" spans="1:5" ht="21.75" customHeight="1">
      <c r="A785" s="7">
        <v>783</v>
      </c>
      <c r="B785" s="8" t="str">
        <f>"54282023070321461399773"</f>
        <v>54282023070321461399773</v>
      </c>
      <c r="C785" s="8" t="s">
        <v>8</v>
      </c>
      <c r="D785" s="8" t="str">
        <f>"冯娇艳"</f>
        <v>冯娇艳</v>
      </c>
      <c r="E785" s="8"/>
    </row>
    <row r="786" spans="1:5" ht="21.75" customHeight="1">
      <c r="A786" s="7">
        <v>784</v>
      </c>
      <c r="B786" s="8" t="str">
        <f>"54282023070322143499919"</f>
        <v>54282023070322143499919</v>
      </c>
      <c r="C786" s="8" t="s">
        <v>8</v>
      </c>
      <c r="D786" s="8" t="str">
        <f>"苏月梅"</f>
        <v>苏月梅</v>
      </c>
      <c r="E786" s="8"/>
    </row>
    <row r="787" spans="1:5" ht="21.75" customHeight="1">
      <c r="A787" s="7">
        <v>785</v>
      </c>
      <c r="B787" s="8" t="str">
        <f>"54282023070220405994612"</f>
        <v>54282023070220405994612</v>
      </c>
      <c r="C787" s="8" t="s">
        <v>8</v>
      </c>
      <c r="D787" s="8" t="str">
        <f>"封丽君"</f>
        <v>封丽君</v>
      </c>
      <c r="E787" s="8"/>
    </row>
    <row r="788" spans="1:5" ht="21.75" customHeight="1">
      <c r="A788" s="7">
        <v>786</v>
      </c>
      <c r="B788" s="8" t="str">
        <f>"54282023070322303599986"</f>
        <v>54282023070322303599986</v>
      </c>
      <c r="C788" s="8" t="s">
        <v>8</v>
      </c>
      <c r="D788" s="8" t="str">
        <f>"庄琪琪"</f>
        <v>庄琪琪</v>
      </c>
      <c r="E788" s="8"/>
    </row>
    <row r="789" spans="1:5" ht="21.75" customHeight="1">
      <c r="A789" s="7">
        <v>787</v>
      </c>
      <c r="B789" s="8" t="str">
        <f>"54282023070322331399994"</f>
        <v>54282023070322331399994</v>
      </c>
      <c r="C789" s="8" t="s">
        <v>8</v>
      </c>
      <c r="D789" s="8" t="str">
        <f>"周玉钱"</f>
        <v>周玉钱</v>
      </c>
      <c r="E789" s="8"/>
    </row>
    <row r="790" spans="1:5" ht="21.75" customHeight="1">
      <c r="A790" s="7">
        <v>788</v>
      </c>
      <c r="B790" s="8" t="str">
        <f>"54282023070321242399659"</f>
        <v>54282023070321242399659</v>
      </c>
      <c r="C790" s="8" t="s">
        <v>8</v>
      </c>
      <c r="D790" s="8" t="str">
        <f>"李献比"</f>
        <v>李献比</v>
      </c>
      <c r="E790" s="8"/>
    </row>
    <row r="791" spans="1:5" ht="21.75" customHeight="1">
      <c r="A791" s="7">
        <v>789</v>
      </c>
      <c r="B791" s="8" t="str">
        <f>"542820230703225905100103"</f>
        <v>542820230703225905100103</v>
      </c>
      <c r="C791" s="8" t="s">
        <v>8</v>
      </c>
      <c r="D791" s="8" t="str">
        <f>"谢瑞金"</f>
        <v>谢瑞金</v>
      </c>
      <c r="E791" s="8"/>
    </row>
    <row r="792" spans="1:5" ht="21.75" customHeight="1">
      <c r="A792" s="7">
        <v>790</v>
      </c>
      <c r="B792" s="8" t="str">
        <f>"54282023062820055579502"</f>
        <v>54282023062820055579502</v>
      </c>
      <c r="C792" s="8" t="s">
        <v>8</v>
      </c>
      <c r="D792" s="8" t="str">
        <f>"何慧霞"</f>
        <v>何慧霞</v>
      </c>
      <c r="E792" s="8"/>
    </row>
    <row r="793" spans="1:5" ht="21.75" customHeight="1">
      <c r="A793" s="7">
        <v>791</v>
      </c>
      <c r="B793" s="8" t="str">
        <f>"542820230704001231100304"</f>
        <v>542820230704001231100304</v>
      </c>
      <c r="C793" s="8" t="s">
        <v>8</v>
      </c>
      <c r="D793" s="8" t="str">
        <f>"冯亦馨"</f>
        <v>冯亦馨</v>
      </c>
      <c r="E793" s="8"/>
    </row>
    <row r="794" spans="1:5" ht="21.75" customHeight="1">
      <c r="A794" s="7">
        <v>792</v>
      </c>
      <c r="B794" s="8" t="str">
        <f>"54282023070213331493654"</f>
        <v>54282023070213331493654</v>
      </c>
      <c r="C794" s="8" t="s">
        <v>8</v>
      </c>
      <c r="D794" s="8" t="str">
        <f>"吴清茜"</f>
        <v>吴清茜</v>
      </c>
      <c r="E794" s="8"/>
    </row>
    <row r="795" spans="1:5" ht="21.75" customHeight="1">
      <c r="A795" s="7">
        <v>793</v>
      </c>
      <c r="B795" s="8" t="str">
        <f>"542820230704010337100370"</f>
        <v>542820230704010337100370</v>
      </c>
      <c r="C795" s="8" t="s">
        <v>8</v>
      </c>
      <c r="D795" s="8" t="str">
        <f>"庄美琳"</f>
        <v>庄美琳</v>
      </c>
      <c r="E795" s="8"/>
    </row>
    <row r="796" spans="1:5" ht="21.75" customHeight="1">
      <c r="A796" s="7">
        <v>794</v>
      </c>
      <c r="B796" s="8" t="str">
        <f>"54282023070321322599703"</f>
        <v>54282023070321322599703</v>
      </c>
      <c r="C796" s="8" t="s">
        <v>8</v>
      </c>
      <c r="D796" s="8" t="str">
        <f>"陈琴"</f>
        <v>陈琴</v>
      </c>
      <c r="E796" s="8"/>
    </row>
    <row r="797" spans="1:5" ht="21.75" customHeight="1">
      <c r="A797" s="7">
        <v>795</v>
      </c>
      <c r="B797" s="8" t="str">
        <f>"542820230704005131100358"</f>
        <v>542820230704005131100358</v>
      </c>
      <c r="C797" s="8" t="s">
        <v>8</v>
      </c>
      <c r="D797" s="8" t="str">
        <f>"王玉玲"</f>
        <v>王玉玲</v>
      </c>
      <c r="E797" s="8"/>
    </row>
    <row r="798" spans="1:5" ht="21.75" customHeight="1">
      <c r="A798" s="7">
        <v>796</v>
      </c>
      <c r="B798" s="8" t="str">
        <f>"54282023070320461199456"</f>
        <v>54282023070320461199456</v>
      </c>
      <c r="C798" s="8" t="s">
        <v>8</v>
      </c>
      <c r="D798" s="8" t="str">
        <f>"唐允妃"</f>
        <v>唐允妃</v>
      </c>
      <c r="E798" s="8"/>
    </row>
    <row r="799" spans="1:5" ht="21.75" customHeight="1">
      <c r="A799" s="7">
        <v>797</v>
      </c>
      <c r="B799" s="8" t="str">
        <f>"542820230703230354100119"</f>
        <v>542820230703230354100119</v>
      </c>
      <c r="C799" s="8" t="s">
        <v>8</v>
      </c>
      <c r="D799" s="8" t="str">
        <f>"符壮娇"</f>
        <v>符壮娇</v>
      </c>
      <c r="E799" s="8"/>
    </row>
    <row r="800" spans="1:5" ht="21.75" customHeight="1">
      <c r="A800" s="7">
        <v>798</v>
      </c>
      <c r="B800" s="8" t="str">
        <f>"542820230704085040100663"</f>
        <v>542820230704085040100663</v>
      </c>
      <c r="C800" s="8" t="s">
        <v>8</v>
      </c>
      <c r="D800" s="8" t="str">
        <f>"李梅青"</f>
        <v>李梅青</v>
      </c>
      <c r="E800" s="8"/>
    </row>
    <row r="801" spans="1:5" ht="21.75" customHeight="1">
      <c r="A801" s="7">
        <v>799</v>
      </c>
      <c r="B801" s="8" t="str">
        <f>"54282023070320053899255"</f>
        <v>54282023070320053899255</v>
      </c>
      <c r="C801" s="8" t="s">
        <v>8</v>
      </c>
      <c r="D801" s="8" t="str">
        <f>"雷钰"</f>
        <v>雷钰</v>
      </c>
      <c r="E801" s="8"/>
    </row>
    <row r="802" spans="1:5" ht="21.75" customHeight="1">
      <c r="A802" s="7">
        <v>800</v>
      </c>
      <c r="B802" s="8" t="str">
        <f>"542820230704084750100651"</f>
        <v>542820230704084750100651</v>
      </c>
      <c r="C802" s="8" t="s">
        <v>8</v>
      </c>
      <c r="D802" s="8" t="str">
        <f>"陈佳玲"</f>
        <v>陈佳玲</v>
      </c>
      <c r="E802" s="8"/>
    </row>
    <row r="803" spans="1:5" ht="21.75" customHeight="1">
      <c r="A803" s="7">
        <v>801</v>
      </c>
      <c r="B803" s="8" t="str">
        <f>"542820230704090152100716"</f>
        <v>542820230704090152100716</v>
      </c>
      <c r="C803" s="8" t="s">
        <v>8</v>
      </c>
      <c r="D803" s="8" t="str">
        <f>"符治彩"</f>
        <v>符治彩</v>
      </c>
      <c r="E803" s="8"/>
    </row>
    <row r="804" spans="1:5" ht="21.75" customHeight="1">
      <c r="A804" s="7">
        <v>802</v>
      </c>
      <c r="B804" s="8" t="str">
        <f>"542820230703223539100006"</f>
        <v>542820230703223539100006</v>
      </c>
      <c r="C804" s="8" t="s">
        <v>8</v>
      </c>
      <c r="D804" s="8" t="str">
        <f>"龙秋红"</f>
        <v>龙秋红</v>
      </c>
      <c r="E804" s="8"/>
    </row>
    <row r="805" spans="1:5" ht="21.75" customHeight="1">
      <c r="A805" s="7">
        <v>803</v>
      </c>
      <c r="B805" s="8" t="str">
        <f>"542820230704082852100582"</f>
        <v>542820230704082852100582</v>
      </c>
      <c r="C805" s="8" t="s">
        <v>8</v>
      </c>
      <c r="D805" s="8" t="str">
        <f>"陈小丹"</f>
        <v>陈小丹</v>
      </c>
      <c r="E805" s="8"/>
    </row>
    <row r="806" spans="1:5" ht="21.75" customHeight="1">
      <c r="A806" s="7">
        <v>804</v>
      </c>
      <c r="B806" s="8" t="str">
        <f>"54282023070316571998511"</f>
        <v>54282023070316571998511</v>
      </c>
      <c r="C806" s="8" t="s">
        <v>8</v>
      </c>
      <c r="D806" s="8" t="str">
        <f>"黎真合"</f>
        <v>黎真合</v>
      </c>
      <c r="E806" s="8"/>
    </row>
    <row r="807" spans="1:5" ht="21.75" customHeight="1">
      <c r="A807" s="7">
        <v>805</v>
      </c>
      <c r="B807" s="8" t="str">
        <f>"54282023070321043299547"</f>
        <v>54282023070321043299547</v>
      </c>
      <c r="C807" s="8" t="s">
        <v>8</v>
      </c>
      <c r="D807" s="8" t="str">
        <f>"李秀桂"</f>
        <v>李秀桂</v>
      </c>
      <c r="E807" s="8"/>
    </row>
    <row r="808" spans="1:5" ht="21.75" customHeight="1">
      <c r="A808" s="7">
        <v>806</v>
      </c>
      <c r="B808" s="8" t="str">
        <f>"542820230704082753100579"</f>
        <v>542820230704082753100579</v>
      </c>
      <c r="C808" s="8" t="s">
        <v>8</v>
      </c>
      <c r="D808" s="8" t="str">
        <f>"张芷慧"</f>
        <v>张芷慧</v>
      </c>
      <c r="E808" s="8"/>
    </row>
    <row r="809" spans="1:5" ht="21.75" customHeight="1">
      <c r="A809" s="7">
        <v>807</v>
      </c>
      <c r="B809" s="8" t="str">
        <f>"54282023070317561598776"</f>
        <v>54282023070317561598776</v>
      </c>
      <c r="C809" s="8" t="s">
        <v>8</v>
      </c>
      <c r="D809" s="8" t="str">
        <f>"王浩婷"</f>
        <v>王浩婷</v>
      </c>
      <c r="E809" s="8"/>
    </row>
    <row r="810" spans="1:5" ht="21.75" customHeight="1">
      <c r="A810" s="7">
        <v>808</v>
      </c>
      <c r="B810" s="8" t="str">
        <f>"54282023062815362078503"</f>
        <v>54282023062815362078503</v>
      </c>
      <c r="C810" s="8" t="s">
        <v>8</v>
      </c>
      <c r="D810" s="8" t="str">
        <f>"符瑞琪"</f>
        <v>符瑞琪</v>
      </c>
      <c r="E810" s="8"/>
    </row>
    <row r="811" spans="1:5" ht="21.75" customHeight="1">
      <c r="A811" s="7">
        <v>809</v>
      </c>
      <c r="B811" s="8" t="str">
        <f>"54282023070223385395093"</f>
        <v>54282023070223385395093</v>
      </c>
      <c r="C811" s="8" t="s">
        <v>8</v>
      </c>
      <c r="D811" s="8" t="str">
        <f>"林清"</f>
        <v>林清</v>
      </c>
      <c r="E811" s="8"/>
    </row>
    <row r="812" spans="1:5" ht="21.75" customHeight="1">
      <c r="A812" s="7">
        <v>810</v>
      </c>
      <c r="B812" s="8" t="str">
        <f>"54282023070320415299437"</f>
        <v>54282023070320415299437</v>
      </c>
      <c r="C812" s="8" t="s">
        <v>8</v>
      </c>
      <c r="D812" s="8" t="str">
        <f>"谢伟娜"</f>
        <v>谢伟娜</v>
      </c>
      <c r="E812" s="8"/>
    </row>
    <row r="813" spans="1:5" ht="21.75" customHeight="1">
      <c r="A813" s="7">
        <v>811</v>
      </c>
      <c r="B813" s="8" t="str">
        <f>"54282023070315430198062"</f>
        <v>54282023070315430198062</v>
      </c>
      <c r="C813" s="8" t="s">
        <v>8</v>
      </c>
      <c r="D813" s="8" t="str">
        <f>"周婷婷"</f>
        <v>周婷婷</v>
      </c>
      <c r="E813" s="8"/>
    </row>
    <row r="814" spans="1:5" ht="21.75" customHeight="1">
      <c r="A814" s="7">
        <v>812</v>
      </c>
      <c r="B814" s="8" t="str">
        <f>"542820230704004640100353"</f>
        <v>542820230704004640100353</v>
      </c>
      <c r="C814" s="8" t="s">
        <v>8</v>
      </c>
      <c r="D814" s="8" t="str">
        <f>"郑雪"</f>
        <v>郑雪</v>
      </c>
      <c r="E814" s="8"/>
    </row>
    <row r="815" spans="1:5" ht="21.75" customHeight="1">
      <c r="A815" s="7">
        <v>813</v>
      </c>
      <c r="B815" s="8" t="str">
        <f>"54282023070315304397995"</f>
        <v>54282023070315304397995</v>
      </c>
      <c r="C815" s="8" t="s">
        <v>8</v>
      </c>
      <c r="D815" s="8" t="str">
        <f>"陈月娜"</f>
        <v>陈月娜</v>
      </c>
      <c r="E815" s="8"/>
    </row>
    <row r="816" spans="1:5" ht="21.75" customHeight="1">
      <c r="A816" s="7">
        <v>814</v>
      </c>
      <c r="B816" s="8" t="str">
        <f>"54282023062809472476934"</f>
        <v>54282023062809472476934</v>
      </c>
      <c r="C816" s="8" t="s">
        <v>9</v>
      </c>
      <c r="D816" s="8" t="str">
        <f>"陈吉瑜"</f>
        <v>陈吉瑜</v>
      </c>
      <c r="E816" s="8"/>
    </row>
    <row r="817" spans="1:5" ht="21.75" customHeight="1">
      <c r="A817" s="7">
        <v>815</v>
      </c>
      <c r="B817" s="8" t="str">
        <f>"54282023062809171876792"</f>
        <v>54282023062809171876792</v>
      </c>
      <c r="C817" s="8" t="s">
        <v>9</v>
      </c>
      <c r="D817" s="8" t="str">
        <f>"陈玉梅"</f>
        <v>陈玉梅</v>
      </c>
      <c r="E817" s="8"/>
    </row>
    <row r="818" spans="1:5" ht="21.75" customHeight="1">
      <c r="A818" s="7">
        <v>816</v>
      </c>
      <c r="B818" s="8" t="str">
        <f>"54282023062811341877551"</f>
        <v>54282023062811341877551</v>
      </c>
      <c r="C818" s="8" t="s">
        <v>9</v>
      </c>
      <c r="D818" s="8" t="str">
        <f>"吕亮伶"</f>
        <v>吕亮伶</v>
      </c>
      <c r="E818" s="8"/>
    </row>
    <row r="819" spans="1:5" ht="21.75" customHeight="1">
      <c r="A819" s="7">
        <v>817</v>
      </c>
      <c r="B819" s="8" t="str">
        <f>"54282023062810294277183"</f>
        <v>54282023062810294277183</v>
      </c>
      <c r="C819" s="8" t="s">
        <v>9</v>
      </c>
      <c r="D819" s="8" t="str">
        <f>"王国秋"</f>
        <v>王国秋</v>
      </c>
      <c r="E819" s="8"/>
    </row>
    <row r="820" spans="1:5" ht="21.75" customHeight="1">
      <c r="A820" s="7">
        <v>818</v>
      </c>
      <c r="B820" s="8" t="str">
        <f>"54282023062812550477906"</f>
        <v>54282023062812550477906</v>
      </c>
      <c r="C820" s="8" t="s">
        <v>9</v>
      </c>
      <c r="D820" s="8" t="str">
        <f>"朱娇敏"</f>
        <v>朱娇敏</v>
      </c>
      <c r="E820" s="8"/>
    </row>
    <row r="821" spans="1:5" ht="21.75" customHeight="1">
      <c r="A821" s="7">
        <v>819</v>
      </c>
      <c r="B821" s="8" t="str">
        <f>"54282023062812490477881"</f>
        <v>54282023062812490477881</v>
      </c>
      <c r="C821" s="8" t="s">
        <v>9</v>
      </c>
      <c r="D821" s="8" t="str">
        <f>"吴琪"</f>
        <v>吴琪</v>
      </c>
      <c r="E821" s="8"/>
    </row>
    <row r="822" spans="1:5" ht="21.75" customHeight="1">
      <c r="A822" s="7">
        <v>820</v>
      </c>
      <c r="B822" s="8" t="str">
        <f>"54282023062810500377309"</f>
        <v>54282023062810500377309</v>
      </c>
      <c r="C822" s="8" t="s">
        <v>9</v>
      </c>
      <c r="D822" s="8" t="str">
        <f>"胡婧璞"</f>
        <v>胡婧璞</v>
      </c>
      <c r="E822" s="8"/>
    </row>
    <row r="823" spans="1:5" ht="21.75" customHeight="1">
      <c r="A823" s="7">
        <v>821</v>
      </c>
      <c r="B823" s="8" t="str">
        <f>"54282023062814410778229"</f>
        <v>54282023062814410778229</v>
      </c>
      <c r="C823" s="8" t="s">
        <v>9</v>
      </c>
      <c r="D823" s="8" t="str">
        <f>"羊莉"</f>
        <v>羊莉</v>
      </c>
      <c r="E823" s="8"/>
    </row>
    <row r="824" spans="1:5" ht="21.75" customHeight="1">
      <c r="A824" s="7">
        <v>822</v>
      </c>
      <c r="B824" s="8" t="str">
        <f>"54282023062815360578500"</f>
        <v>54282023062815360578500</v>
      </c>
      <c r="C824" s="8" t="s">
        <v>9</v>
      </c>
      <c r="D824" s="8" t="str">
        <f>"张欣"</f>
        <v>张欣</v>
      </c>
      <c r="E824" s="8"/>
    </row>
    <row r="825" spans="1:5" ht="21.75" customHeight="1">
      <c r="A825" s="7">
        <v>823</v>
      </c>
      <c r="B825" s="8" t="str">
        <f>"54282023062813184877979"</f>
        <v>54282023062813184877979</v>
      </c>
      <c r="C825" s="8" t="s">
        <v>9</v>
      </c>
      <c r="D825" s="8" t="str">
        <f>"杨繁"</f>
        <v>杨繁</v>
      </c>
      <c r="E825" s="8"/>
    </row>
    <row r="826" spans="1:5" ht="21.75" customHeight="1">
      <c r="A826" s="7">
        <v>824</v>
      </c>
      <c r="B826" s="8" t="str">
        <f>"54282023062809290876853"</f>
        <v>54282023062809290876853</v>
      </c>
      <c r="C826" s="8" t="s">
        <v>9</v>
      </c>
      <c r="D826" s="8" t="str">
        <f>"李淑婷"</f>
        <v>李淑婷</v>
      </c>
      <c r="E826" s="8"/>
    </row>
    <row r="827" spans="1:5" ht="21.75" customHeight="1">
      <c r="A827" s="7">
        <v>825</v>
      </c>
      <c r="B827" s="8" t="str">
        <f>"54282023062819500979449"</f>
        <v>54282023062819500979449</v>
      </c>
      <c r="C827" s="8" t="s">
        <v>9</v>
      </c>
      <c r="D827" s="8" t="str">
        <f>"张翆英"</f>
        <v>张翆英</v>
      </c>
      <c r="E827" s="8"/>
    </row>
    <row r="828" spans="1:5" ht="21.75" customHeight="1">
      <c r="A828" s="7">
        <v>826</v>
      </c>
      <c r="B828" s="8" t="str">
        <f>"54282023062810285177178"</f>
        <v>54282023062810285177178</v>
      </c>
      <c r="C828" s="8" t="s">
        <v>9</v>
      </c>
      <c r="D828" s="8" t="str">
        <f>"陈小静"</f>
        <v>陈小静</v>
      </c>
      <c r="E828" s="8"/>
    </row>
    <row r="829" spans="1:5" ht="21.75" customHeight="1">
      <c r="A829" s="7">
        <v>827</v>
      </c>
      <c r="B829" s="8" t="str">
        <f>"54282023062820355079603"</f>
        <v>54282023062820355079603</v>
      </c>
      <c r="C829" s="8" t="s">
        <v>9</v>
      </c>
      <c r="D829" s="8" t="str">
        <f>"黄娜"</f>
        <v>黄娜</v>
      </c>
      <c r="E829" s="8"/>
    </row>
    <row r="830" spans="1:5" ht="21.75" customHeight="1">
      <c r="A830" s="7">
        <v>828</v>
      </c>
      <c r="B830" s="8" t="str">
        <f>"54282023062822073180003"</f>
        <v>54282023062822073180003</v>
      </c>
      <c r="C830" s="8" t="s">
        <v>9</v>
      </c>
      <c r="D830" s="8" t="str">
        <f>"文瑜"</f>
        <v>文瑜</v>
      </c>
      <c r="E830" s="8"/>
    </row>
    <row r="831" spans="1:5" ht="21.75" customHeight="1">
      <c r="A831" s="7">
        <v>829</v>
      </c>
      <c r="B831" s="8" t="str">
        <f>"54282023062822222680073"</f>
        <v>54282023062822222680073</v>
      </c>
      <c r="C831" s="8" t="s">
        <v>9</v>
      </c>
      <c r="D831" s="8" t="str">
        <f>"薛钰霏"</f>
        <v>薛钰霏</v>
      </c>
      <c r="E831" s="8"/>
    </row>
    <row r="832" spans="1:5" ht="21.75" customHeight="1">
      <c r="A832" s="7">
        <v>830</v>
      </c>
      <c r="B832" s="8" t="str">
        <f>"54282023062909393781122"</f>
        <v>54282023062909393781122</v>
      </c>
      <c r="C832" s="8" t="s">
        <v>9</v>
      </c>
      <c r="D832" s="8" t="str">
        <f>"唐亚雪"</f>
        <v>唐亚雪</v>
      </c>
      <c r="E832" s="8"/>
    </row>
    <row r="833" spans="1:5" ht="21.75" customHeight="1">
      <c r="A833" s="7">
        <v>831</v>
      </c>
      <c r="B833" s="8" t="str">
        <f>"54282023062910151081481"</f>
        <v>54282023062910151081481</v>
      </c>
      <c r="C833" s="8" t="s">
        <v>9</v>
      </c>
      <c r="D833" s="8" t="str">
        <f>"陈惠"</f>
        <v>陈惠</v>
      </c>
      <c r="E833" s="8"/>
    </row>
    <row r="834" spans="1:5" ht="21.75" customHeight="1">
      <c r="A834" s="7">
        <v>832</v>
      </c>
      <c r="B834" s="8" t="str">
        <f>"54282023062810553677344"</f>
        <v>54282023062810553677344</v>
      </c>
      <c r="C834" s="8" t="s">
        <v>9</v>
      </c>
      <c r="D834" s="8" t="str">
        <f>"贾梦璇"</f>
        <v>贾梦璇</v>
      </c>
      <c r="E834" s="8"/>
    </row>
    <row r="835" spans="1:5" ht="21.75" customHeight="1">
      <c r="A835" s="7">
        <v>833</v>
      </c>
      <c r="B835" s="8" t="str">
        <f>"54282023062911012081918"</f>
        <v>54282023062911012081918</v>
      </c>
      <c r="C835" s="8" t="s">
        <v>9</v>
      </c>
      <c r="D835" s="8" t="str">
        <f>"陈莹"</f>
        <v>陈莹</v>
      </c>
      <c r="E835" s="8"/>
    </row>
    <row r="836" spans="1:5" ht="21.75" customHeight="1">
      <c r="A836" s="7">
        <v>834</v>
      </c>
      <c r="B836" s="8" t="str">
        <f>"54282023062810404377241"</f>
        <v>54282023062810404377241</v>
      </c>
      <c r="C836" s="8" t="s">
        <v>9</v>
      </c>
      <c r="D836" s="8" t="str">
        <f>"符玉妃"</f>
        <v>符玉妃</v>
      </c>
      <c r="E836" s="8"/>
    </row>
    <row r="837" spans="1:5" ht="21.75" customHeight="1">
      <c r="A837" s="7">
        <v>835</v>
      </c>
      <c r="B837" s="8" t="str">
        <f>"54282023062912012982340"</f>
        <v>54282023062912012982340</v>
      </c>
      <c r="C837" s="8" t="s">
        <v>9</v>
      </c>
      <c r="D837" s="8" t="str">
        <f>"王雨萍"</f>
        <v>王雨萍</v>
      </c>
      <c r="E837" s="8"/>
    </row>
    <row r="838" spans="1:5" ht="21.75" customHeight="1">
      <c r="A838" s="7">
        <v>836</v>
      </c>
      <c r="B838" s="8" t="str">
        <f>"54282023062913291882829"</f>
        <v>54282023062913291882829</v>
      </c>
      <c r="C838" s="8" t="s">
        <v>9</v>
      </c>
      <c r="D838" s="8" t="str">
        <f>"杨萍"</f>
        <v>杨萍</v>
      </c>
      <c r="E838" s="8"/>
    </row>
    <row r="839" spans="1:5" ht="21.75" customHeight="1">
      <c r="A839" s="7">
        <v>837</v>
      </c>
      <c r="B839" s="8" t="str">
        <f>"54282023062916593384128"</f>
        <v>54282023062916593384128</v>
      </c>
      <c r="C839" s="8" t="s">
        <v>9</v>
      </c>
      <c r="D839" s="8" t="str">
        <f>"洪晶晶"</f>
        <v>洪晶晶</v>
      </c>
      <c r="E839" s="8"/>
    </row>
    <row r="840" spans="1:5" ht="21.75" customHeight="1">
      <c r="A840" s="7">
        <v>838</v>
      </c>
      <c r="B840" s="8" t="str">
        <f>"54282023062918100884487"</f>
        <v>54282023062918100884487</v>
      </c>
      <c r="C840" s="8" t="s">
        <v>9</v>
      </c>
      <c r="D840" s="8" t="str">
        <f>"邢少娜"</f>
        <v>邢少娜</v>
      </c>
      <c r="E840" s="8"/>
    </row>
    <row r="841" spans="1:5" ht="21.75" customHeight="1">
      <c r="A841" s="7">
        <v>839</v>
      </c>
      <c r="B841" s="8" t="str">
        <f>"54282023062821102479735"</f>
        <v>54282023062821102479735</v>
      </c>
      <c r="C841" s="8" t="s">
        <v>9</v>
      </c>
      <c r="D841" s="8" t="str">
        <f>"颜湄"</f>
        <v>颜湄</v>
      </c>
      <c r="E841" s="8"/>
    </row>
    <row r="842" spans="1:5" ht="21.75" customHeight="1">
      <c r="A842" s="7">
        <v>840</v>
      </c>
      <c r="B842" s="8" t="str">
        <f>"54282023062819373179411"</f>
        <v>54282023062819373179411</v>
      </c>
      <c r="C842" s="8" t="s">
        <v>9</v>
      </c>
      <c r="D842" s="8" t="str">
        <f>"林香香"</f>
        <v>林香香</v>
      </c>
      <c r="E842" s="8"/>
    </row>
    <row r="843" spans="1:5" ht="21.75" customHeight="1">
      <c r="A843" s="7">
        <v>841</v>
      </c>
      <c r="B843" s="8" t="str">
        <f>"54282023062918295284570"</f>
        <v>54282023062918295284570</v>
      </c>
      <c r="C843" s="8" t="s">
        <v>9</v>
      </c>
      <c r="D843" s="8" t="str">
        <f>"陈美美"</f>
        <v>陈美美</v>
      </c>
      <c r="E843" s="8"/>
    </row>
    <row r="844" spans="1:5" ht="21.75" customHeight="1">
      <c r="A844" s="7">
        <v>842</v>
      </c>
      <c r="B844" s="8" t="str">
        <f>"54282023062819493379445"</f>
        <v>54282023062819493379445</v>
      </c>
      <c r="C844" s="8" t="s">
        <v>9</v>
      </c>
      <c r="D844" s="8" t="str">
        <f>"杨泽芬"</f>
        <v>杨泽芬</v>
      </c>
      <c r="E844" s="8"/>
    </row>
    <row r="845" spans="1:5" ht="21.75" customHeight="1">
      <c r="A845" s="7">
        <v>843</v>
      </c>
      <c r="B845" s="8" t="str">
        <f>"54282023062918025384440"</f>
        <v>54282023062918025384440</v>
      </c>
      <c r="C845" s="8" t="s">
        <v>9</v>
      </c>
      <c r="D845" s="8" t="str">
        <f>"黎君萍"</f>
        <v>黎君萍</v>
      </c>
      <c r="E845" s="8"/>
    </row>
    <row r="846" spans="1:5" ht="21.75" customHeight="1">
      <c r="A846" s="7">
        <v>844</v>
      </c>
      <c r="B846" s="8" t="str">
        <f>"54282023062919513684978"</f>
        <v>54282023062919513684978</v>
      </c>
      <c r="C846" s="8" t="s">
        <v>9</v>
      </c>
      <c r="D846" s="8" t="str">
        <f>"陈宣燕"</f>
        <v>陈宣燕</v>
      </c>
      <c r="E846" s="8"/>
    </row>
    <row r="847" spans="1:5" ht="21.75" customHeight="1">
      <c r="A847" s="7">
        <v>845</v>
      </c>
      <c r="B847" s="8" t="str">
        <f>"54282023062812550477907"</f>
        <v>54282023062812550477907</v>
      </c>
      <c r="C847" s="8" t="s">
        <v>9</v>
      </c>
      <c r="D847" s="8" t="str">
        <f>"莫晓颖"</f>
        <v>莫晓颖</v>
      </c>
      <c r="E847" s="8"/>
    </row>
    <row r="848" spans="1:5" ht="21.75" customHeight="1">
      <c r="A848" s="7">
        <v>846</v>
      </c>
      <c r="B848" s="8" t="str">
        <f>"54282023062921153385494"</f>
        <v>54282023062921153385494</v>
      </c>
      <c r="C848" s="8" t="s">
        <v>9</v>
      </c>
      <c r="D848" s="8" t="str">
        <f>"李世雅"</f>
        <v>李世雅</v>
      </c>
      <c r="E848" s="8"/>
    </row>
    <row r="849" spans="1:5" ht="21.75" customHeight="1">
      <c r="A849" s="7">
        <v>847</v>
      </c>
      <c r="B849" s="8" t="str">
        <f>"54282023062818435479266"</f>
        <v>54282023062818435479266</v>
      </c>
      <c r="C849" s="8" t="s">
        <v>9</v>
      </c>
      <c r="D849" s="8" t="str">
        <f>"谢明达"</f>
        <v>谢明达</v>
      </c>
      <c r="E849" s="8"/>
    </row>
    <row r="850" spans="1:5" ht="21.75" customHeight="1">
      <c r="A850" s="7">
        <v>848</v>
      </c>
      <c r="B850" s="8" t="str">
        <f>"54282023063007362286644"</f>
        <v>54282023063007362286644</v>
      </c>
      <c r="C850" s="8" t="s">
        <v>9</v>
      </c>
      <c r="D850" s="8" t="str">
        <f>"卢启燕"</f>
        <v>卢启燕</v>
      </c>
      <c r="E850" s="8"/>
    </row>
    <row r="851" spans="1:5" ht="21.75" customHeight="1">
      <c r="A851" s="7">
        <v>849</v>
      </c>
      <c r="B851" s="8" t="str">
        <f>"54282023063008092686709"</f>
        <v>54282023063008092686709</v>
      </c>
      <c r="C851" s="8" t="s">
        <v>9</v>
      </c>
      <c r="D851" s="8" t="str">
        <f>"王榕"</f>
        <v>王榕</v>
      </c>
      <c r="E851" s="8"/>
    </row>
    <row r="852" spans="1:5" ht="21.75" customHeight="1">
      <c r="A852" s="7">
        <v>850</v>
      </c>
      <c r="B852" s="8" t="str">
        <f>"54282023062915282883468"</f>
        <v>54282023062915282883468</v>
      </c>
      <c r="C852" s="8" t="s">
        <v>9</v>
      </c>
      <c r="D852" s="8" t="str">
        <f>"云小雯"</f>
        <v>云小雯</v>
      </c>
      <c r="E852" s="8"/>
    </row>
    <row r="853" spans="1:5" ht="21.75" customHeight="1">
      <c r="A853" s="7">
        <v>851</v>
      </c>
      <c r="B853" s="8" t="str">
        <f>"54282023063010174287498"</f>
        <v>54282023063010174287498</v>
      </c>
      <c r="C853" s="8" t="s">
        <v>9</v>
      </c>
      <c r="D853" s="8" t="str">
        <f>"容桑"</f>
        <v>容桑</v>
      </c>
      <c r="E853" s="8"/>
    </row>
    <row r="854" spans="1:5" ht="21.75" customHeight="1">
      <c r="A854" s="7">
        <v>852</v>
      </c>
      <c r="B854" s="8" t="str">
        <f>"54282023062822302580102"</f>
        <v>54282023062822302580102</v>
      </c>
      <c r="C854" s="8" t="s">
        <v>9</v>
      </c>
      <c r="D854" s="8" t="str">
        <f>"陈红杏"</f>
        <v>陈红杏</v>
      </c>
      <c r="E854" s="8"/>
    </row>
    <row r="855" spans="1:5" ht="21.75" customHeight="1">
      <c r="A855" s="7">
        <v>853</v>
      </c>
      <c r="B855" s="8" t="str">
        <f>"54282023063012052588181"</f>
        <v>54282023063012052588181</v>
      </c>
      <c r="C855" s="8" t="s">
        <v>9</v>
      </c>
      <c r="D855" s="8" t="str">
        <f>"张飘利"</f>
        <v>张飘利</v>
      </c>
      <c r="E855" s="8"/>
    </row>
    <row r="856" spans="1:5" ht="21.75" customHeight="1">
      <c r="A856" s="7">
        <v>854</v>
      </c>
      <c r="B856" s="8" t="str">
        <f>"54282023063012454088429"</f>
        <v>54282023063012454088429</v>
      </c>
      <c r="C856" s="8" t="s">
        <v>9</v>
      </c>
      <c r="D856" s="8" t="str">
        <f>"徐晓岚"</f>
        <v>徐晓岚</v>
      </c>
      <c r="E856" s="8"/>
    </row>
    <row r="857" spans="1:5" ht="21.75" customHeight="1">
      <c r="A857" s="7">
        <v>855</v>
      </c>
      <c r="B857" s="8" t="str">
        <f>"54282023063013180188617"</f>
        <v>54282023063013180188617</v>
      </c>
      <c r="C857" s="8" t="s">
        <v>9</v>
      </c>
      <c r="D857" s="8" t="str">
        <f>"郭小柳"</f>
        <v>郭小柳</v>
      </c>
      <c r="E857" s="8"/>
    </row>
    <row r="858" spans="1:5" ht="21.75" customHeight="1">
      <c r="A858" s="7">
        <v>856</v>
      </c>
      <c r="B858" s="8" t="str">
        <f>"54282023063014105588907"</f>
        <v>54282023063014105588907</v>
      </c>
      <c r="C858" s="8" t="s">
        <v>9</v>
      </c>
      <c r="D858" s="8" t="str">
        <f>"梁敏"</f>
        <v>梁敏</v>
      </c>
      <c r="E858" s="8"/>
    </row>
    <row r="859" spans="1:5" ht="21.75" customHeight="1">
      <c r="A859" s="7">
        <v>857</v>
      </c>
      <c r="B859" s="8" t="str">
        <f>"54282023063017485790048"</f>
        <v>54282023063017485790048</v>
      </c>
      <c r="C859" s="8" t="s">
        <v>9</v>
      </c>
      <c r="D859" s="8" t="str">
        <f>"冯悦"</f>
        <v>冯悦</v>
      </c>
      <c r="E859" s="8"/>
    </row>
    <row r="860" spans="1:5" ht="21.75" customHeight="1">
      <c r="A860" s="7">
        <v>858</v>
      </c>
      <c r="B860" s="8" t="str">
        <f>"54282023063018082990105"</f>
        <v>54282023063018082990105</v>
      </c>
      <c r="C860" s="8" t="s">
        <v>9</v>
      </c>
      <c r="D860" s="8" t="str">
        <f>"吴文洁"</f>
        <v>吴文洁</v>
      </c>
      <c r="E860" s="8"/>
    </row>
    <row r="861" spans="1:5" ht="21.75" customHeight="1">
      <c r="A861" s="7">
        <v>859</v>
      </c>
      <c r="B861" s="8" t="str">
        <f>"54282023062920060385065"</f>
        <v>54282023062920060385065</v>
      </c>
      <c r="C861" s="8" t="s">
        <v>9</v>
      </c>
      <c r="D861" s="8" t="str">
        <f>"许天娜"</f>
        <v>许天娜</v>
      </c>
      <c r="E861" s="8"/>
    </row>
    <row r="862" spans="1:5" ht="21.75" customHeight="1">
      <c r="A862" s="7">
        <v>860</v>
      </c>
      <c r="B862" s="8" t="str">
        <f>"54282023063020334390378"</f>
        <v>54282023063020334390378</v>
      </c>
      <c r="C862" s="8" t="s">
        <v>9</v>
      </c>
      <c r="D862" s="8" t="str">
        <f>"吴亚姑"</f>
        <v>吴亚姑</v>
      </c>
      <c r="E862" s="8"/>
    </row>
    <row r="863" spans="1:5" ht="21.75" customHeight="1">
      <c r="A863" s="7">
        <v>861</v>
      </c>
      <c r="B863" s="8" t="str">
        <f>"54282023062921005385392"</f>
        <v>54282023062921005385392</v>
      </c>
      <c r="C863" s="8" t="s">
        <v>9</v>
      </c>
      <c r="D863" s="8" t="str">
        <f>"赵育珏"</f>
        <v>赵育珏</v>
      </c>
      <c r="E863" s="8"/>
    </row>
    <row r="864" spans="1:5" ht="21.75" customHeight="1">
      <c r="A864" s="7">
        <v>862</v>
      </c>
      <c r="B864" s="8" t="str">
        <f>"54282023062821105779740"</f>
        <v>54282023062821105779740</v>
      </c>
      <c r="C864" s="8" t="s">
        <v>9</v>
      </c>
      <c r="D864" s="8" t="str">
        <f>"韩笛"</f>
        <v>韩笛</v>
      </c>
      <c r="E864" s="8"/>
    </row>
    <row r="865" spans="1:5" ht="21.75" customHeight="1">
      <c r="A865" s="7">
        <v>863</v>
      </c>
      <c r="B865" s="8" t="str">
        <f>"54282023063023510790735"</f>
        <v>54282023063023510790735</v>
      </c>
      <c r="C865" s="8" t="s">
        <v>9</v>
      </c>
      <c r="D865" s="8" t="str">
        <f>"林世婷"</f>
        <v>林世婷</v>
      </c>
      <c r="E865" s="8"/>
    </row>
    <row r="866" spans="1:5" ht="21.75" customHeight="1">
      <c r="A866" s="7">
        <v>864</v>
      </c>
      <c r="B866" s="8" t="str">
        <f>"54282023070110361891118"</f>
        <v>54282023070110361891118</v>
      </c>
      <c r="C866" s="8" t="s">
        <v>9</v>
      </c>
      <c r="D866" s="8" t="str">
        <f>"柏平红"</f>
        <v>柏平红</v>
      </c>
      <c r="E866" s="8"/>
    </row>
    <row r="867" spans="1:5" ht="21.75" customHeight="1">
      <c r="A867" s="7">
        <v>865</v>
      </c>
      <c r="B867" s="8" t="str">
        <f>"54282023070110575391177"</f>
        <v>54282023070110575391177</v>
      </c>
      <c r="C867" s="8" t="s">
        <v>9</v>
      </c>
      <c r="D867" s="8" t="str">
        <f>"吴莉花"</f>
        <v>吴莉花</v>
      </c>
      <c r="E867" s="8"/>
    </row>
    <row r="868" spans="1:5" ht="21.75" customHeight="1">
      <c r="A868" s="7">
        <v>866</v>
      </c>
      <c r="B868" s="8" t="str">
        <f>"54282023070110465691149"</f>
        <v>54282023070110465691149</v>
      </c>
      <c r="C868" s="8" t="s">
        <v>9</v>
      </c>
      <c r="D868" s="8" t="str">
        <f>"王堂娜"</f>
        <v>王堂娜</v>
      </c>
      <c r="E868" s="8"/>
    </row>
    <row r="869" spans="1:5" ht="21.75" customHeight="1">
      <c r="A869" s="7">
        <v>867</v>
      </c>
      <c r="B869" s="8" t="str">
        <f>"54282023070111522491304"</f>
        <v>54282023070111522491304</v>
      </c>
      <c r="C869" s="8" t="s">
        <v>9</v>
      </c>
      <c r="D869" s="8" t="str">
        <f>"郑文竹"</f>
        <v>郑文竹</v>
      </c>
      <c r="E869" s="8"/>
    </row>
    <row r="870" spans="1:5" ht="21.75" customHeight="1">
      <c r="A870" s="7">
        <v>868</v>
      </c>
      <c r="B870" s="8" t="str">
        <f>"54282023070113263591496"</f>
        <v>54282023070113263591496</v>
      </c>
      <c r="C870" s="8" t="s">
        <v>9</v>
      </c>
      <c r="D870" s="8" t="str">
        <f>"蒋静"</f>
        <v>蒋静</v>
      </c>
      <c r="E870" s="8"/>
    </row>
    <row r="871" spans="1:5" ht="21.75" customHeight="1">
      <c r="A871" s="7">
        <v>869</v>
      </c>
      <c r="B871" s="8" t="str">
        <f>"54282023063020241990356"</f>
        <v>54282023063020241990356</v>
      </c>
      <c r="C871" s="8" t="s">
        <v>9</v>
      </c>
      <c r="D871" s="8" t="str">
        <f>"陈春燕"</f>
        <v>陈春燕</v>
      </c>
      <c r="E871" s="8"/>
    </row>
    <row r="872" spans="1:5" ht="21.75" customHeight="1">
      <c r="A872" s="7">
        <v>870</v>
      </c>
      <c r="B872" s="8" t="str">
        <f>"54282023062910271981605"</f>
        <v>54282023062910271981605</v>
      </c>
      <c r="C872" s="8" t="s">
        <v>9</v>
      </c>
      <c r="D872" s="8" t="str">
        <f>"王雨峥"</f>
        <v>王雨峥</v>
      </c>
      <c r="E872" s="8"/>
    </row>
    <row r="873" spans="1:5" ht="21.75" customHeight="1">
      <c r="A873" s="7">
        <v>871</v>
      </c>
      <c r="B873" s="8" t="str">
        <f>"54282023062818162979168"</f>
        <v>54282023062818162979168</v>
      </c>
      <c r="C873" s="8" t="s">
        <v>9</v>
      </c>
      <c r="D873" s="8" t="str">
        <f>"符转南"</f>
        <v>符转南</v>
      </c>
      <c r="E873" s="8"/>
    </row>
    <row r="874" spans="1:5" ht="21.75" customHeight="1">
      <c r="A874" s="7">
        <v>872</v>
      </c>
      <c r="B874" s="8" t="str">
        <f>"54282023062908551480688"</f>
        <v>54282023062908551480688</v>
      </c>
      <c r="C874" s="8" t="s">
        <v>9</v>
      </c>
      <c r="D874" s="8" t="s">
        <v>10</v>
      </c>
      <c r="E874" s="8"/>
    </row>
    <row r="875" spans="1:5" ht="21.75" customHeight="1">
      <c r="A875" s="7">
        <v>873</v>
      </c>
      <c r="B875" s="8" t="str">
        <f>"54282023070115192891688"</f>
        <v>54282023070115192891688</v>
      </c>
      <c r="C875" s="8" t="s">
        <v>9</v>
      </c>
      <c r="D875" s="8" t="str">
        <f>"许文联"</f>
        <v>许文联</v>
      </c>
      <c r="E875" s="8"/>
    </row>
    <row r="876" spans="1:5" ht="21.75" customHeight="1">
      <c r="A876" s="7">
        <v>874</v>
      </c>
      <c r="B876" s="8" t="str">
        <f>"54282023070116314491828"</f>
        <v>54282023070116314491828</v>
      </c>
      <c r="C876" s="8" t="s">
        <v>9</v>
      </c>
      <c r="D876" s="8" t="str">
        <f>"钟孝艳"</f>
        <v>钟孝艳</v>
      </c>
      <c r="E876" s="8"/>
    </row>
    <row r="877" spans="1:5" ht="21.75" customHeight="1">
      <c r="A877" s="7">
        <v>875</v>
      </c>
      <c r="B877" s="8" t="str">
        <f>"54282023070111595391323"</f>
        <v>54282023070111595391323</v>
      </c>
      <c r="C877" s="8" t="s">
        <v>9</v>
      </c>
      <c r="D877" s="8" t="str">
        <f>"黄奇巧"</f>
        <v>黄奇巧</v>
      </c>
      <c r="E877" s="8"/>
    </row>
    <row r="878" spans="1:5" ht="21.75" customHeight="1">
      <c r="A878" s="7">
        <v>876</v>
      </c>
      <c r="B878" s="8" t="str">
        <f>"54282023070117272291938"</f>
        <v>54282023070117272291938</v>
      </c>
      <c r="C878" s="8" t="s">
        <v>9</v>
      </c>
      <c r="D878" s="8" t="str">
        <f>"王赛盈"</f>
        <v>王赛盈</v>
      </c>
      <c r="E878" s="8"/>
    </row>
    <row r="879" spans="1:5" ht="21.75" customHeight="1">
      <c r="A879" s="7">
        <v>877</v>
      </c>
      <c r="B879" s="8" t="str">
        <f>"54282023070119285092173"</f>
        <v>54282023070119285092173</v>
      </c>
      <c r="C879" s="8" t="s">
        <v>9</v>
      </c>
      <c r="D879" s="8" t="str">
        <f>"郑海玉"</f>
        <v>郑海玉</v>
      </c>
      <c r="E879" s="8"/>
    </row>
    <row r="880" spans="1:5" ht="21.75" customHeight="1">
      <c r="A880" s="7">
        <v>878</v>
      </c>
      <c r="B880" s="8" t="str">
        <f>"54282023070121115392401"</f>
        <v>54282023070121115392401</v>
      </c>
      <c r="C880" s="8" t="s">
        <v>9</v>
      </c>
      <c r="D880" s="8" t="str">
        <f>"杨佳佳"</f>
        <v>杨佳佳</v>
      </c>
      <c r="E880" s="8"/>
    </row>
    <row r="881" spans="1:5" ht="21.75" customHeight="1">
      <c r="A881" s="7">
        <v>879</v>
      </c>
      <c r="B881" s="8" t="str">
        <f>"54282023070121413192455"</f>
        <v>54282023070121413192455</v>
      </c>
      <c r="C881" s="8" t="s">
        <v>9</v>
      </c>
      <c r="D881" s="8" t="str">
        <f>"符焕泽"</f>
        <v>符焕泽</v>
      </c>
      <c r="E881" s="8"/>
    </row>
    <row r="882" spans="1:5" ht="21.75" customHeight="1">
      <c r="A882" s="7">
        <v>880</v>
      </c>
      <c r="B882" s="8" t="str">
        <f>"54282023070122230292547"</f>
        <v>54282023070122230292547</v>
      </c>
      <c r="C882" s="8" t="s">
        <v>9</v>
      </c>
      <c r="D882" s="8" t="str">
        <f>"程明霞"</f>
        <v>程明霞</v>
      </c>
      <c r="E882" s="8"/>
    </row>
    <row r="883" spans="1:5" ht="21.75" customHeight="1">
      <c r="A883" s="7">
        <v>881</v>
      </c>
      <c r="B883" s="8" t="str">
        <f>"54282023070123063692631"</f>
        <v>54282023070123063692631</v>
      </c>
      <c r="C883" s="8" t="s">
        <v>9</v>
      </c>
      <c r="D883" s="8" t="str">
        <f>"吴初允"</f>
        <v>吴初允</v>
      </c>
      <c r="E883" s="8"/>
    </row>
    <row r="884" spans="1:5" ht="21.75" customHeight="1">
      <c r="A884" s="7">
        <v>882</v>
      </c>
      <c r="B884" s="8" t="str">
        <f>"54282023070123291892671"</f>
        <v>54282023070123291892671</v>
      </c>
      <c r="C884" s="8" t="s">
        <v>9</v>
      </c>
      <c r="D884" s="8" t="str">
        <f>"羊中玲"</f>
        <v>羊中玲</v>
      </c>
      <c r="E884" s="8"/>
    </row>
    <row r="885" spans="1:5" ht="21.75" customHeight="1">
      <c r="A885" s="7">
        <v>883</v>
      </c>
      <c r="B885" s="8" t="str">
        <f>"54282023062812550777908"</f>
        <v>54282023062812550777908</v>
      </c>
      <c r="C885" s="8" t="s">
        <v>9</v>
      </c>
      <c r="D885" s="8" t="str">
        <f>"李娟"</f>
        <v>李娟</v>
      </c>
      <c r="E885" s="8"/>
    </row>
    <row r="886" spans="1:5" ht="21.75" customHeight="1">
      <c r="A886" s="7">
        <v>884</v>
      </c>
      <c r="B886" s="8" t="str">
        <f>"54282023062811041777388"</f>
        <v>54282023062811041777388</v>
      </c>
      <c r="C886" s="8" t="s">
        <v>9</v>
      </c>
      <c r="D886" s="8" t="str">
        <f>"陈玉宝"</f>
        <v>陈玉宝</v>
      </c>
      <c r="E886" s="8"/>
    </row>
    <row r="887" spans="1:5" ht="21.75" customHeight="1">
      <c r="A887" s="7">
        <v>885</v>
      </c>
      <c r="B887" s="8" t="str">
        <f>"54282023070214025693726"</f>
        <v>54282023070214025693726</v>
      </c>
      <c r="C887" s="8" t="s">
        <v>9</v>
      </c>
      <c r="D887" s="8" t="str">
        <f>"符运婷"</f>
        <v>符运婷</v>
      </c>
      <c r="E887" s="8"/>
    </row>
    <row r="888" spans="1:5" ht="21.75" customHeight="1">
      <c r="A888" s="7">
        <v>886</v>
      </c>
      <c r="B888" s="8" t="str">
        <f>"54282023070213342093658"</f>
        <v>54282023070213342093658</v>
      </c>
      <c r="C888" s="8" t="s">
        <v>9</v>
      </c>
      <c r="D888" s="8" t="str">
        <f>"谢丽琛"</f>
        <v>谢丽琛</v>
      </c>
      <c r="E888" s="8"/>
    </row>
    <row r="889" spans="1:5" ht="21.75" customHeight="1">
      <c r="A889" s="7">
        <v>887</v>
      </c>
      <c r="B889" s="8" t="str">
        <f>"54282023070215145293894"</f>
        <v>54282023070215145293894</v>
      </c>
      <c r="C889" s="8" t="s">
        <v>9</v>
      </c>
      <c r="D889" s="8" t="str">
        <f>"陈晓芳"</f>
        <v>陈晓芳</v>
      </c>
      <c r="E889" s="8"/>
    </row>
    <row r="890" spans="1:5" ht="21.75" customHeight="1">
      <c r="A890" s="7">
        <v>888</v>
      </c>
      <c r="B890" s="8" t="str">
        <f>"54282023070117222991924"</f>
        <v>54282023070117222991924</v>
      </c>
      <c r="C890" s="8" t="s">
        <v>9</v>
      </c>
      <c r="D890" s="8" t="str">
        <f>"吴倩"</f>
        <v>吴倩</v>
      </c>
      <c r="E890" s="8"/>
    </row>
    <row r="891" spans="1:5" ht="21.75" customHeight="1">
      <c r="A891" s="7">
        <v>889</v>
      </c>
      <c r="B891" s="8" t="str">
        <f>"54282023070220360894600"</f>
        <v>54282023070220360894600</v>
      </c>
      <c r="C891" s="8" t="s">
        <v>9</v>
      </c>
      <c r="D891" s="8" t="str">
        <f>"吴慧文"</f>
        <v>吴慧文</v>
      </c>
      <c r="E891" s="8"/>
    </row>
    <row r="892" spans="1:5" ht="21.75" customHeight="1">
      <c r="A892" s="7">
        <v>890</v>
      </c>
      <c r="B892" s="8" t="str">
        <f>"54282023062822052479994"</f>
        <v>54282023062822052479994</v>
      </c>
      <c r="C892" s="8" t="s">
        <v>9</v>
      </c>
      <c r="D892" s="8" t="str">
        <f>"符琼文"</f>
        <v>符琼文</v>
      </c>
      <c r="E892" s="8"/>
    </row>
    <row r="893" spans="1:5" ht="21.75" customHeight="1">
      <c r="A893" s="7">
        <v>891</v>
      </c>
      <c r="B893" s="8" t="str">
        <f>"54282023070223452695101"</f>
        <v>54282023070223452695101</v>
      </c>
      <c r="C893" s="8" t="s">
        <v>9</v>
      </c>
      <c r="D893" s="8" t="str">
        <f>"黄小莹"</f>
        <v>黄小莹</v>
      </c>
      <c r="E893" s="8"/>
    </row>
    <row r="894" spans="1:5" ht="21.75" customHeight="1">
      <c r="A894" s="7">
        <v>892</v>
      </c>
      <c r="B894" s="8" t="str">
        <f>"54282023070309590296055"</f>
        <v>54282023070309590296055</v>
      </c>
      <c r="C894" s="8" t="s">
        <v>9</v>
      </c>
      <c r="D894" s="8" t="str">
        <f>"许淑铮"</f>
        <v>许淑铮</v>
      </c>
      <c r="E894" s="8"/>
    </row>
    <row r="895" spans="1:5" ht="21.75" customHeight="1">
      <c r="A895" s="7">
        <v>893</v>
      </c>
      <c r="B895" s="8" t="str">
        <f>"54282023070309531496005"</f>
        <v>54282023070309531496005</v>
      </c>
      <c r="C895" s="8" t="s">
        <v>9</v>
      </c>
      <c r="D895" s="8" t="str">
        <f>"李雨珊"</f>
        <v>李雨珊</v>
      </c>
      <c r="E895" s="8"/>
    </row>
    <row r="896" spans="1:5" ht="21.75" customHeight="1">
      <c r="A896" s="7">
        <v>894</v>
      </c>
      <c r="B896" s="8" t="str">
        <f>"54282023062812584077922"</f>
        <v>54282023062812584077922</v>
      </c>
      <c r="C896" s="8" t="s">
        <v>9</v>
      </c>
      <c r="D896" s="8" t="str">
        <f>"石春宝"</f>
        <v>石春宝</v>
      </c>
      <c r="E896" s="8"/>
    </row>
    <row r="897" spans="1:5" ht="21.75" customHeight="1">
      <c r="A897" s="7">
        <v>895</v>
      </c>
      <c r="B897" s="8" t="str">
        <f>"54282023070310293796276"</f>
        <v>54282023070310293796276</v>
      </c>
      <c r="C897" s="8" t="s">
        <v>9</v>
      </c>
      <c r="D897" s="8" t="str">
        <f>"吴丽雲"</f>
        <v>吴丽雲</v>
      </c>
      <c r="E897" s="8"/>
    </row>
    <row r="898" spans="1:5" ht="21.75" customHeight="1">
      <c r="A898" s="7">
        <v>896</v>
      </c>
      <c r="B898" s="8" t="str">
        <f>"54282023070310580596509"</f>
        <v>54282023070310580596509</v>
      </c>
      <c r="C898" s="8" t="s">
        <v>9</v>
      </c>
      <c r="D898" s="8" t="str">
        <f>"陈巧女"</f>
        <v>陈巧女</v>
      </c>
      <c r="E898" s="8"/>
    </row>
    <row r="899" spans="1:5" ht="21.75" customHeight="1">
      <c r="A899" s="7">
        <v>897</v>
      </c>
      <c r="B899" s="8" t="str">
        <f>"54282023070312545997219"</f>
        <v>54282023070312545997219</v>
      </c>
      <c r="C899" s="8" t="s">
        <v>9</v>
      </c>
      <c r="D899" s="8" t="str">
        <f>"孙荣露"</f>
        <v>孙荣露</v>
      </c>
      <c r="E899" s="8"/>
    </row>
    <row r="900" spans="1:5" ht="21.75" customHeight="1">
      <c r="A900" s="7">
        <v>898</v>
      </c>
      <c r="B900" s="8" t="str">
        <f>"54282023070313171897356"</f>
        <v>54282023070313171897356</v>
      </c>
      <c r="C900" s="8" t="s">
        <v>9</v>
      </c>
      <c r="D900" s="8" t="str">
        <f>"杨雪"</f>
        <v>杨雪</v>
      </c>
      <c r="E900" s="8"/>
    </row>
    <row r="901" spans="1:5" ht="21.75" customHeight="1">
      <c r="A901" s="7">
        <v>899</v>
      </c>
      <c r="B901" s="8" t="str">
        <f>"54282023070315140097873"</f>
        <v>54282023070315140097873</v>
      </c>
      <c r="C901" s="8" t="s">
        <v>9</v>
      </c>
      <c r="D901" s="8" t="str">
        <f>"王小琴"</f>
        <v>王小琴</v>
      </c>
      <c r="E901" s="8"/>
    </row>
    <row r="902" spans="1:5" ht="21.75" customHeight="1">
      <c r="A902" s="7">
        <v>900</v>
      </c>
      <c r="B902" s="8" t="str">
        <f>"54282023070315273697967"</f>
        <v>54282023070315273697967</v>
      </c>
      <c r="C902" s="8" t="s">
        <v>9</v>
      </c>
      <c r="D902" s="8" t="str">
        <f>"邢颖雅"</f>
        <v>邢颖雅</v>
      </c>
      <c r="E902" s="8"/>
    </row>
    <row r="903" spans="1:5" ht="21.75" customHeight="1">
      <c r="A903" s="7">
        <v>901</v>
      </c>
      <c r="B903" s="8" t="str">
        <f>"54282023070315161497886"</f>
        <v>54282023070315161497886</v>
      </c>
      <c r="C903" s="8" t="s">
        <v>9</v>
      </c>
      <c r="D903" s="8" t="str">
        <f>"吴惠婷"</f>
        <v>吴惠婷</v>
      </c>
      <c r="E903" s="8"/>
    </row>
    <row r="904" spans="1:5" ht="21.75" customHeight="1">
      <c r="A904" s="7">
        <v>902</v>
      </c>
      <c r="B904" s="8" t="str">
        <f>"54282023070315500098111"</f>
        <v>54282023070315500098111</v>
      </c>
      <c r="C904" s="8" t="s">
        <v>9</v>
      </c>
      <c r="D904" s="8" t="str">
        <f>"吉秀玉"</f>
        <v>吉秀玉</v>
      </c>
      <c r="E904" s="8"/>
    </row>
    <row r="905" spans="1:5" ht="21.75" customHeight="1">
      <c r="A905" s="7">
        <v>903</v>
      </c>
      <c r="B905" s="8" t="str">
        <f>"54282023070120115492251"</f>
        <v>54282023070120115492251</v>
      </c>
      <c r="C905" s="8" t="s">
        <v>9</v>
      </c>
      <c r="D905" s="8" t="str">
        <f>"吴廷磊"</f>
        <v>吴廷磊</v>
      </c>
      <c r="E905" s="8"/>
    </row>
    <row r="906" spans="1:5" ht="21.75" customHeight="1">
      <c r="A906" s="7">
        <v>904</v>
      </c>
      <c r="B906" s="8" t="str">
        <f>"54282023070316493498462"</f>
        <v>54282023070316493498462</v>
      </c>
      <c r="C906" s="8" t="s">
        <v>9</v>
      </c>
      <c r="D906" s="8" t="str">
        <f>"邢萍"</f>
        <v>邢萍</v>
      </c>
      <c r="E906" s="8"/>
    </row>
    <row r="907" spans="1:5" ht="21.75" customHeight="1">
      <c r="A907" s="7">
        <v>905</v>
      </c>
      <c r="B907" s="8" t="str">
        <f>"54282023062819134479346"</f>
        <v>54282023062819134479346</v>
      </c>
      <c r="C907" s="8" t="s">
        <v>9</v>
      </c>
      <c r="D907" s="8" t="str">
        <f>"黄媛"</f>
        <v>黄媛</v>
      </c>
      <c r="E907" s="8"/>
    </row>
    <row r="908" spans="1:5" ht="21.75" customHeight="1">
      <c r="A908" s="7">
        <v>906</v>
      </c>
      <c r="B908" s="8" t="str">
        <f>"54282023070320084599272"</f>
        <v>54282023070320084599272</v>
      </c>
      <c r="C908" s="8" t="s">
        <v>9</v>
      </c>
      <c r="D908" s="8" t="str">
        <f>"杜玉婷"</f>
        <v>杜玉婷</v>
      </c>
      <c r="E908" s="8"/>
    </row>
    <row r="909" spans="1:5" ht="21.75" customHeight="1">
      <c r="A909" s="7">
        <v>907</v>
      </c>
      <c r="B909" s="8" t="str">
        <f>"54282023062821315779840"</f>
        <v>54282023062821315779840</v>
      </c>
      <c r="C909" s="8" t="s">
        <v>9</v>
      </c>
      <c r="D909" s="8" t="str">
        <f>"王蕾"</f>
        <v>王蕾</v>
      </c>
      <c r="E909" s="8"/>
    </row>
    <row r="910" spans="1:5" ht="21.75" customHeight="1">
      <c r="A910" s="7">
        <v>908</v>
      </c>
      <c r="B910" s="8" t="str">
        <f>"54282023070119503792205"</f>
        <v>54282023070119503792205</v>
      </c>
      <c r="C910" s="8" t="s">
        <v>9</v>
      </c>
      <c r="D910" s="8" t="str">
        <f>"陈燕子"</f>
        <v>陈燕子</v>
      </c>
      <c r="E910" s="8"/>
    </row>
    <row r="911" spans="1:5" ht="21.75" customHeight="1">
      <c r="A911" s="7">
        <v>909</v>
      </c>
      <c r="B911" s="8" t="str">
        <f>"54282023070223092595032"</f>
        <v>54282023070223092595032</v>
      </c>
      <c r="C911" s="8" t="s">
        <v>9</v>
      </c>
      <c r="D911" s="8" t="str">
        <f>"殷蕾"</f>
        <v>殷蕾</v>
      </c>
      <c r="E911" s="8"/>
    </row>
    <row r="912" spans="1:5" ht="21.75" customHeight="1">
      <c r="A912" s="7">
        <v>910</v>
      </c>
      <c r="B912" s="8" t="str">
        <f>"54282023070320371399415"</f>
        <v>54282023070320371399415</v>
      </c>
      <c r="C912" s="8" t="s">
        <v>9</v>
      </c>
      <c r="D912" s="8" t="str">
        <f>"陈婷雅"</f>
        <v>陈婷雅</v>
      </c>
      <c r="E912" s="8"/>
    </row>
    <row r="913" spans="1:5" ht="21.75" customHeight="1">
      <c r="A913" s="7">
        <v>911</v>
      </c>
      <c r="B913" s="8" t="str">
        <f>"54282023070321324499707"</f>
        <v>54282023070321324499707</v>
      </c>
      <c r="C913" s="8" t="s">
        <v>9</v>
      </c>
      <c r="D913" s="8" t="str">
        <f>"黄方惠"</f>
        <v>黄方惠</v>
      </c>
      <c r="E913" s="8"/>
    </row>
    <row r="914" spans="1:5" ht="21.75" customHeight="1">
      <c r="A914" s="7">
        <v>912</v>
      </c>
      <c r="B914" s="8" t="str">
        <f>"54282023070209231092998"</f>
        <v>54282023070209231092998</v>
      </c>
      <c r="C914" s="8" t="s">
        <v>9</v>
      </c>
      <c r="D914" s="8" t="str">
        <f>"李文文"</f>
        <v>李文文</v>
      </c>
      <c r="E914" s="8"/>
    </row>
    <row r="915" spans="1:5" ht="21.75" customHeight="1">
      <c r="A915" s="7">
        <v>913</v>
      </c>
      <c r="B915" s="8" t="str">
        <f>"54282023070320524099491"</f>
        <v>54282023070320524099491</v>
      </c>
      <c r="C915" s="8" t="s">
        <v>9</v>
      </c>
      <c r="D915" s="8" t="str">
        <f>"杜海波"</f>
        <v>杜海波</v>
      </c>
      <c r="E915" s="8"/>
    </row>
    <row r="916" spans="1:5" ht="21.75" customHeight="1">
      <c r="A916" s="7">
        <v>914</v>
      </c>
      <c r="B916" s="8" t="str">
        <f>"542820230703225418100088"</f>
        <v>542820230703225418100088</v>
      </c>
      <c r="C916" s="8" t="s">
        <v>9</v>
      </c>
      <c r="D916" s="8" t="str">
        <f>"陈蕾"</f>
        <v>陈蕾</v>
      </c>
      <c r="E916" s="8"/>
    </row>
    <row r="917" spans="1:5" ht="21.75" customHeight="1">
      <c r="A917" s="7">
        <v>915</v>
      </c>
      <c r="B917" s="8" t="str">
        <f>"54282023070118581992104"</f>
        <v>54282023070118581992104</v>
      </c>
      <c r="C917" s="8" t="s">
        <v>9</v>
      </c>
      <c r="D917" s="8" t="str">
        <f>"任爽"</f>
        <v>任爽</v>
      </c>
      <c r="E917" s="8"/>
    </row>
    <row r="918" spans="1:5" ht="21.75" customHeight="1">
      <c r="A918" s="7">
        <v>916</v>
      </c>
      <c r="B918" s="8" t="str">
        <f>"54282023070117332991947"</f>
        <v>54282023070117332991947</v>
      </c>
      <c r="C918" s="8" t="s">
        <v>9</v>
      </c>
      <c r="D918" s="8" t="str">
        <f>"符云云"</f>
        <v>符云云</v>
      </c>
      <c r="E918" s="8"/>
    </row>
    <row r="919" spans="1:5" ht="21.75" customHeight="1">
      <c r="A919" s="7">
        <v>917</v>
      </c>
      <c r="B919" s="8" t="str">
        <f>"54282023063013554188826"</f>
        <v>54282023063013554188826</v>
      </c>
      <c r="C919" s="8" t="s">
        <v>9</v>
      </c>
      <c r="D919" s="8" t="str">
        <f>"梁瑞佳"</f>
        <v>梁瑞佳</v>
      </c>
      <c r="E919" s="8"/>
    </row>
    <row r="920" spans="1:5" ht="21.75" customHeight="1">
      <c r="A920" s="7">
        <v>918</v>
      </c>
      <c r="B920" s="8" t="str">
        <f>"542820230704003402100335"</f>
        <v>542820230704003402100335</v>
      </c>
      <c r="C920" s="8" t="s">
        <v>9</v>
      </c>
      <c r="D920" s="8" t="str">
        <f>"邢晶晶"</f>
        <v>邢晶晶</v>
      </c>
      <c r="E920" s="8"/>
    </row>
    <row r="921" spans="1:5" ht="21.75" customHeight="1">
      <c r="A921" s="7">
        <v>919</v>
      </c>
      <c r="B921" s="8" t="str">
        <f>"542820230704093904100904"</f>
        <v>542820230704093904100904</v>
      </c>
      <c r="C921" s="8" t="s">
        <v>9</v>
      </c>
      <c r="D921" s="8" t="str">
        <f>"苏慧霞"</f>
        <v>苏慧霞</v>
      </c>
      <c r="E921" s="8"/>
    </row>
    <row r="922" spans="1:5" ht="21.75" customHeight="1">
      <c r="A922" s="7">
        <v>920</v>
      </c>
      <c r="B922" s="8" t="str">
        <f>"542820230704094000100911"</f>
        <v>542820230704094000100911</v>
      </c>
      <c r="C922" s="8" t="s">
        <v>9</v>
      </c>
      <c r="D922" s="8" t="str">
        <f>"江阡阡"</f>
        <v>江阡阡</v>
      </c>
      <c r="E922" s="8"/>
    </row>
    <row r="923" spans="1:5" ht="21.75" customHeight="1">
      <c r="A923" s="7">
        <v>921</v>
      </c>
      <c r="B923" s="8" t="str">
        <f>"542820230704110447101347"</f>
        <v>542820230704110447101347</v>
      </c>
      <c r="C923" s="8" t="s">
        <v>9</v>
      </c>
      <c r="D923" s="8" t="str">
        <f>"何靖昀"</f>
        <v>何靖昀</v>
      </c>
      <c r="E923" s="8"/>
    </row>
    <row r="924" spans="1:5" ht="21.75" customHeight="1">
      <c r="A924" s="7">
        <v>922</v>
      </c>
      <c r="B924" s="8" t="str">
        <f>"542820230704111515101404"</f>
        <v>542820230704111515101404</v>
      </c>
      <c r="C924" s="8" t="s">
        <v>9</v>
      </c>
      <c r="D924" s="8" t="str">
        <f>"陈美娟"</f>
        <v>陈美娟</v>
      </c>
      <c r="E924" s="8"/>
    </row>
    <row r="925" spans="1:5" ht="21.75" customHeight="1">
      <c r="A925" s="7">
        <v>923</v>
      </c>
      <c r="B925" s="8" t="str">
        <f>"542820230704112425101442"</f>
        <v>542820230704112425101442</v>
      </c>
      <c r="C925" s="8" t="s">
        <v>9</v>
      </c>
      <c r="D925" s="8" t="str">
        <f>"林春艳"</f>
        <v>林春艳</v>
      </c>
      <c r="E925" s="8"/>
    </row>
    <row r="926" spans="1:5" ht="21.75" customHeight="1">
      <c r="A926" s="7">
        <v>924</v>
      </c>
      <c r="B926" s="8" t="str">
        <f>"54282023062809225376816"</f>
        <v>54282023062809225376816</v>
      </c>
      <c r="C926" s="8" t="s">
        <v>11</v>
      </c>
      <c r="D926" s="8" t="str">
        <f>"符小玉"</f>
        <v>符小玉</v>
      </c>
      <c r="E926" s="8"/>
    </row>
    <row r="927" spans="1:5" ht="21.75" customHeight="1">
      <c r="A927" s="7">
        <v>925</v>
      </c>
      <c r="B927" s="8" t="str">
        <f>"54282023062810071277048"</f>
        <v>54282023062810071277048</v>
      </c>
      <c r="C927" s="8" t="s">
        <v>11</v>
      </c>
      <c r="D927" s="8" t="str">
        <f>"符明妙"</f>
        <v>符明妙</v>
      </c>
      <c r="E927" s="8"/>
    </row>
    <row r="928" spans="1:5" ht="21.75" customHeight="1">
      <c r="A928" s="7">
        <v>926</v>
      </c>
      <c r="B928" s="8" t="str">
        <f>"54282023062810461377283"</f>
        <v>54282023062810461377283</v>
      </c>
      <c r="C928" s="8" t="s">
        <v>11</v>
      </c>
      <c r="D928" s="8" t="str">
        <f>"吴梦菲"</f>
        <v>吴梦菲</v>
      </c>
      <c r="E928" s="8"/>
    </row>
    <row r="929" spans="1:5" ht="21.75" customHeight="1">
      <c r="A929" s="7">
        <v>927</v>
      </c>
      <c r="B929" s="8" t="str">
        <f>"54282023062810121077082"</f>
        <v>54282023062810121077082</v>
      </c>
      <c r="C929" s="8" t="s">
        <v>11</v>
      </c>
      <c r="D929" s="8" t="str">
        <f>"朱彩娟"</f>
        <v>朱彩娟</v>
      </c>
      <c r="E929" s="8"/>
    </row>
    <row r="930" spans="1:5" ht="21.75" customHeight="1">
      <c r="A930" s="7">
        <v>928</v>
      </c>
      <c r="B930" s="8" t="str">
        <f>"54282023062810370377213"</f>
        <v>54282023062810370377213</v>
      </c>
      <c r="C930" s="8" t="s">
        <v>11</v>
      </c>
      <c r="D930" s="8" t="str">
        <f>"许红豆"</f>
        <v>许红豆</v>
      </c>
      <c r="E930" s="8"/>
    </row>
    <row r="931" spans="1:5" ht="21.75" customHeight="1">
      <c r="A931" s="7">
        <v>929</v>
      </c>
      <c r="B931" s="8" t="str">
        <f>"54282023062816005178631"</f>
        <v>54282023062816005178631</v>
      </c>
      <c r="C931" s="8" t="s">
        <v>11</v>
      </c>
      <c r="D931" s="8" t="str">
        <f>"吴晓旸"</f>
        <v>吴晓旸</v>
      </c>
      <c r="E931" s="8"/>
    </row>
    <row r="932" spans="1:5" ht="21.75" customHeight="1">
      <c r="A932" s="7">
        <v>930</v>
      </c>
      <c r="B932" s="8" t="str">
        <f>"54282023062816551978872"</f>
        <v>54282023062816551978872</v>
      </c>
      <c r="C932" s="8" t="s">
        <v>11</v>
      </c>
      <c r="D932" s="8" t="str">
        <f>"陈小芳"</f>
        <v>陈小芳</v>
      </c>
      <c r="E932" s="8"/>
    </row>
    <row r="933" spans="1:5" ht="21.75" customHeight="1">
      <c r="A933" s="7">
        <v>931</v>
      </c>
      <c r="B933" s="8" t="str">
        <f>"54282023062817220478991"</f>
        <v>54282023062817220478991</v>
      </c>
      <c r="C933" s="8" t="s">
        <v>11</v>
      </c>
      <c r="D933" s="8" t="str">
        <f>"陈秋蓉"</f>
        <v>陈秋蓉</v>
      </c>
      <c r="E933" s="8"/>
    </row>
    <row r="934" spans="1:5" ht="21.75" customHeight="1">
      <c r="A934" s="7">
        <v>932</v>
      </c>
      <c r="B934" s="8" t="str">
        <f>"54282023062817440779061"</f>
        <v>54282023062817440779061</v>
      </c>
      <c r="C934" s="8" t="s">
        <v>11</v>
      </c>
      <c r="D934" s="8" t="str">
        <f>"麦明善"</f>
        <v>麦明善</v>
      </c>
      <c r="E934" s="8"/>
    </row>
    <row r="935" spans="1:5" ht="21.75" customHeight="1">
      <c r="A935" s="7">
        <v>933</v>
      </c>
      <c r="B935" s="8" t="str">
        <f>"54282023062816583178891"</f>
        <v>54282023062816583178891</v>
      </c>
      <c r="C935" s="8" t="s">
        <v>11</v>
      </c>
      <c r="D935" s="8" t="str">
        <f>"符芳玉"</f>
        <v>符芳玉</v>
      </c>
      <c r="E935" s="8"/>
    </row>
    <row r="936" spans="1:5" ht="21.75" customHeight="1">
      <c r="A936" s="7">
        <v>934</v>
      </c>
      <c r="B936" s="8" t="str">
        <f>"54282023062818292779217"</f>
        <v>54282023062818292779217</v>
      </c>
      <c r="C936" s="8" t="s">
        <v>11</v>
      </c>
      <c r="D936" s="8" t="str">
        <f>"吴雪霞"</f>
        <v>吴雪霞</v>
      </c>
      <c r="E936" s="8"/>
    </row>
    <row r="937" spans="1:5" ht="21.75" customHeight="1">
      <c r="A937" s="7">
        <v>935</v>
      </c>
      <c r="B937" s="8" t="str">
        <f>"54282023062820482279652"</f>
        <v>54282023062820482279652</v>
      </c>
      <c r="C937" s="8" t="s">
        <v>11</v>
      </c>
      <c r="D937" s="8" t="str">
        <f>"周小金"</f>
        <v>周小金</v>
      </c>
      <c r="E937" s="8"/>
    </row>
    <row r="938" spans="1:5" ht="21.75" customHeight="1">
      <c r="A938" s="7">
        <v>936</v>
      </c>
      <c r="B938" s="8" t="str">
        <f>"54282023062821271079812"</f>
        <v>54282023062821271079812</v>
      </c>
      <c r="C938" s="8" t="s">
        <v>11</v>
      </c>
      <c r="D938" s="8" t="str">
        <f>"桂冰"</f>
        <v>桂冰</v>
      </c>
      <c r="E938" s="8"/>
    </row>
    <row r="939" spans="1:5" ht="21.75" customHeight="1">
      <c r="A939" s="7">
        <v>937</v>
      </c>
      <c r="B939" s="8" t="str">
        <f>"54282023062810591177360"</f>
        <v>54282023062810591177360</v>
      </c>
      <c r="C939" s="8" t="s">
        <v>11</v>
      </c>
      <c r="D939" s="8" t="str">
        <f>"郑小丹"</f>
        <v>郑小丹</v>
      </c>
      <c r="E939" s="8"/>
    </row>
    <row r="940" spans="1:5" ht="21.75" customHeight="1">
      <c r="A940" s="7">
        <v>938</v>
      </c>
      <c r="B940" s="8" t="str">
        <f>"54282023062822453880150"</f>
        <v>54282023062822453880150</v>
      </c>
      <c r="C940" s="8" t="s">
        <v>11</v>
      </c>
      <c r="D940" s="8" t="str">
        <f>"刘美株"</f>
        <v>刘美株</v>
      </c>
      <c r="E940" s="8"/>
    </row>
    <row r="941" spans="1:5" ht="21.75" customHeight="1">
      <c r="A941" s="7">
        <v>939</v>
      </c>
      <c r="B941" s="8" t="str">
        <f>"54282023062821514479926"</f>
        <v>54282023062821514479926</v>
      </c>
      <c r="C941" s="8" t="s">
        <v>11</v>
      </c>
      <c r="D941" s="8" t="str">
        <f>"朱媛"</f>
        <v>朱媛</v>
      </c>
      <c r="E941" s="8"/>
    </row>
    <row r="942" spans="1:5" ht="21.75" customHeight="1">
      <c r="A942" s="7">
        <v>940</v>
      </c>
      <c r="B942" s="8" t="str">
        <f>"54282023062822242380079"</f>
        <v>54282023062822242380079</v>
      </c>
      <c r="C942" s="8" t="s">
        <v>11</v>
      </c>
      <c r="D942" s="8" t="str">
        <f>"吴丽娟"</f>
        <v>吴丽娟</v>
      </c>
      <c r="E942" s="8"/>
    </row>
    <row r="943" spans="1:5" ht="21.75" customHeight="1">
      <c r="A943" s="7">
        <v>941</v>
      </c>
      <c r="B943" s="8" t="str">
        <f>"54282023062823401380304"</f>
        <v>54282023062823401380304</v>
      </c>
      <c r="C943" s="8" t="s">
        <v>11</v>
      </c>
      <c r="D943" s="8" t="str">
        <f>"陈婷"</f>
        <v>陈婷</v>
      </c>
      <c r="E943" s="8"/>
    </row>
    <row r="944" spans="1:5" ht="21.75" customHeight="1">
      <c r="A944" s="7">
        <v>942</v>
      </c>
      <c r="B944" s="8" t="str">
        <f>"54282023062908445080636"</f>
        <v>54282023062908445080636</v>
      </c>
      <c r="C944" s="8" t="s">
        <v>11</v>
      </c>
      <c r="D944" s="8" t="str">
        <f>"陈小婧"</f>
        <v>陈小婧</v>
      </c>
      <c r="E944" s="8"/>
    </row>
    <row r="945" spans="1:5" ht="21.75" customHeight="1">
      <c r="A945" s="7">
        <v>943</v>
      </c>
      <c r="B945" s="8" t="str">
        <f>"54282023062909082280815"</f>
        <v>54282023062909082280815</v>
      </c>
      <c r="C945" s="8" t="s">
        <v>11</v>
      </c>
      <c r="D945" s="8" t="str">
        <f>"张芙玲"</f>
        <v>张芙玲</v>
      </c>
      <c r="E945" s="8"/>
    </row>
    <row r="946" spans="1:5" ht="21.75" customHeight="1">
      <c r="A946" s="7">
        <v>944</v>
      </c>
      <c r="B946" s="8" t="str">
        <f>"54282023062908130280527"</f>
        <v>54282023062908130280527</v>
      </c>
      <c r="C946" s="8" t="s">
        <v>11</v>
      </c>
      <c r="D946" s="8" t="str">
        <f>"吴连雪"</f>
        <v>吴连雪</v>
      </c>
      <c r="E946" s="8"/>
    </row>
    <row r="947" spans="1:5" ht="21.75" customHeight="1">
      <c r="A947" s="7">
        <v>945</v>
      </c>
      <c r="B947" s="8" t="str">
        <f>"54282023062910395681725"</f>
        <v>54282023062910395681725</v>
      </c>
      <c r="C947" s="8" t="s">
        <v>11</v>
      </c>
      <c r="D947" s="8" t="str">
        <f>"林明汉"</f>
        <v>林明汉</v>
      </c>
      <c r="E947" s="8"/>
    </row>
    <row r="948" spans="1:5" ht="21.75" customHeight="1">
      <c r="A948" s="7">
        <v>946</v>
      </c>
      <c r="B948" s="8" t="str">
        <f>"54282023062911563082302"</f>
        <v>54282023062911563082302</v>
      </c>
      <c r="C948" s="8" t="s">
        <v>11</v>
      </c>
      <c r="D948" s="8" t="str">
        <f>"卢世佳"</f>
        <v>卢世佳</v>
      </c>
      <c r="E948" s="8"/>
    </row>
    <row r="949" spans="1:5" ht="21.75" customHeight="1">
      <c r="A949" s="7">
        <v>947</v>
      </c>
      <c r="B949" s="8" t="str">
        <f>"54282023062909485681213"</f>
        <v>54282023062909485681213</v>
      </c>
      <c r="C949" s="8" t="s">
        <v>11</v>
      </c>
      <c r="D949" s="8" t="str">
        <f>"曾玲"</f>
        <v>曾玲</v>
      </c>
      <c r="E949" s="8"/>
    </row>
    <row r="950" spans="1:5" ht="21.75" customHeight="1">
      <c r="A950" s="7">
        <v>948</v>
      </c>
      <c r="B950" s="8" t="str">
        <f>"54282023062912125582421"</f>
        <v>54282023062912125582421</v>
      </c>
      <c r="C950" s="8" t="s">
        <v>11</v>
      </c>
      <c r="D950" s="8" t="str">
        <f>"陈映丹"</f>
        <v>陈映丹</v>
      </c>
      <c r="E950" s="8"/>
    </row>
    <row r="951" spans="1:5" ht="21.75" customHeight="1">
      <c r="A951" s="7">
        <v>949</v>
      </c>
      <c r="B951" s="8" t="str">
        <f>"54282023062810263777167"</f>
        <v>54282023062810263777167</v>
      </c>
      <c r="C951" s="8" t="s">
        <v>11</v>
      </c>
      <c r="D951" s="8" t="str">
        <f>"符金曼"</f>
        <v>符金曼</v>
      </c>
      <c r="E951" s="8"/>
    </row>
    <row r="952" spans="1:5" ht="21.75" customHeight="1">
      <c r="A952" s="7">
        <v>950</v>
      </c>
      <c r="B952" s="8" t="str">
        <f>"54282023062911133882023"</f>
        <v>54282023062911133882023</v>
      </c>
      <c r="C952" s="8" t="s">
        <v>11</v>
      </c>
      <c r="D952" s="8" t="str">
        <f>"张宽玲"</f>
        <v>张宽玲</v>
      </c>
      <c r="E952" s="8"/>
    </row>
    <row r="953" spans="1:5" ht="21.75" customHeight="1">
      <c r="A953" s="7">
        <v>951</v>
      </c>
      <c r="B953" s="8" t="str">
        <f>"54282023062913105082738"</f>
        <v>54282023062913105082738</v>
      </c>
      <c r="C953" s="8" t="s">
        <v>11</v>
      </c>
      <c r="D953" s="8" t="str">
        <f>"唐海芬"</f>
        <v>唐海芬</v>
      </c>
      <c r="E953" s="8"/>
    </row>
    <row r="954" spans="1:5" ht="21.75" customHeight="1">
      <c r="A954" s="7">
        <v>952</v>
      </c>
      <c r="B954" s="8" t="str">
        <f>"54282023062913192782778"</f>
        <v>54282023062913192782778</v>
      </c>
      <c r="C954" s="8" t="s">
        <v>11</v>
      </c>
      <c r="D954" s="8" t="str">
        <f>"董鸿艳"</f>
        <v>董鸿艳</v>
      </c>
      <c r="E954" s="8"/>
    </row>
    <row r="955" spans="1:5" ht="21.75" customHeight="1">
      <c r="A955" s="7">
        <v>953</v>
      </c>
      <c r="B955" s="8" t="str">
        <f>"54282023062913404582879"</f>
        <v>54282023062913404582879</v>
      </c>
      <c r="C955" s="8" t="s">
        <v>11</v>
      </c>
      <c r="D955" s="8" t="str">
        <f>"吴春阳"</f>
        <v>吴春阳</v>
      </c>
      <c r="E955" s="8"/>
    </row>
    <row r="956" spans="1:5" ht="21.75" customHeight="1">
      <c r="A956" s="7">
        <v>954</v>
      </c>
      <c r="B956" s="8" t="str">
        <f>"54282023062913135782752"</f>
        <v>54282023062913135782752</v>
      </c>
      <c r="C956" s="8" t="s">
        <v>11</v>
      </c>
      <c r="D956" s="8" t="str">
        <f>"詹小雯"</f>
        <v>詹小雯</v>
      </c>
      <c r="E956" s="8"/>
    </row>
    <row r="957" spans="1:5" ht="21.75" customHeight="1">
      <c r="A957" s="7">
        <v>955</v>
      </c>
      <c r="B957" s="8" t="str">
        <f>"54282023062913300882831"</f>
        <v>54282023062913300882831</v>
      </c>
      <c r="C957" s="8" t="s">
        <v>11</v>
      </c>
      <c r="D957" s="8" t="str">
        <f>"李梦莹"</f>
        <v>李梦莹</v>
      </c>
      <c r="E957" s="8"/>
    </row>
    <row r="958" spans="1:5" ht="21.75" customHeight="1">
      <c r="A958" s="7">
        <v>956</v>
      </c>
      <c r="B958" s="8" t="str">
        <f>"54282023062914341483101"</f>
        <v>54282023062914341483101</v>
      </c>
      <c r="C958" s="8" t="s">
        <v>11</v>
      </c>
      <c r="D958" s="8" t="str">
        <f>"麦佳静"</f>
        <v>麦佳静</v>
      </c>
      <c r="E958" s="8"/>
    </row>
    <row r="959" spans="1:5" ht="21.75" customHeight="1">
      <c r="A959" s="7">
        <v>957</v>
      </c>
      <c r="B959" s="8" t="str">
        <f>"54282023062915260083445"</f>
        <v>54282023062915260083445</v>
      </c>
      <c r="C959" s="8" t="s">
        <v>11</v>
      </c>
      <c r="D959" s="8" t="str">
        <f>"曾彩雪"</f>
        <v>曾彩雪</v>
      </c>
      <c r="E959" s="8"/>
    </row>
    <row r="960" spans="1:5" ht="21.75" customHeight="1">
      <c r="A960" s="7">
        <v>958</v>
      </c>
      <c r="B960" s="8" t="str">
        <f>"54282023062917460884376"</f>
        <v>54282023062917460884376</v>
      </c>
      <c r="C960" s="8" t="s">
        <v>11</v>
      </c>
      <c r="D960" s="8" t="str">
        <f>"蒙明菲"</f>
        <v>蒙明菲</v>
      </c>
      <c r="E960" s="8"/>
    </row>
    <row r="961" spans="1:5" ht="21.75" customHeight="1">
      <c r="A961" s="7">
        <v>959</v>
      </c>
      <c r="B961" s="8" t="str">
        <f>"54282023062919044084752"</f>
        <v>54282023062919044084752</v>
      </c>
      <c r="C961" s="8" t="s">
        <v>11</v>
      </c>
      <c r="D961" s="8" t="str">
        <f>"陈静"</f>
        <v>陈静</v>
      </c>
      <c r="E961" s="8"/>
    </row>
    <row r="962" spans="1:5" ht="21.75" customHeight="1">
      <c r="A962" s="7">
        <v>960</v>
      </c>
      <c r="B962" s="8" t="str">
        <f>"54282023062812461877867"</f>
        <v>54282023062812461877867</v>
      </c>
      <c r="C962" s="8" t="s">
        <v>11</v>
      </c>
      <c r="D962" s="8" t="str">
        <f>"李娉婷"</f>
        <v>李娉婷</v>
      </c>
      <c r="E962" s="8"/>
    </row>
    <row r="963" spans="1:5" ht="21.75" customHeight="1">
      <c r="A963" s="7">
        <v>961</v>
      </c>
      <c r="B963" s="8" t="str">
        <f>"54282023062812424077844"</f>
        <v>54282023062812424077844</v>
      </c>
      <c r="C963" s="8" t="s">
        <v>11</v>
      </c>
      <c r="D963" s="8" t="str">
        <f>"刘平"</f>
        <v>刘平</v>
      </c>
      <c r="E963" s="8"/>
    </row>
    <row r="964" spans="1:5" ht="21.75" customHeight="1">
      <c r="A964" s="7">
        <v>962</v>
      </c>
      <c r="B964" s="8" t="str">
        <f>"54282023062919233484843"</f>
        <v>54282023062919233484843</v>
      </c>
      <c r="C964" s="8" t="s">
        <v>11</v>
      </c>
      <c r="D964" s="8" t="str">
        <f>"钟唐静"</f>
        <v>钟唐静</v>
      </c>
      <c r="E964" s="8"/>
    </row>
    <row r="965" spans="1:5" ht="21.75" customHeight="1">
      <c r="A965" s="7">
        <v>963</v>
      </c>
      <c r="B965" s="8" t="str">
        <f>"54282023062917351284311"</f>
        <v>54282023062917351284311</v>
      </c>
      <c r="C965" s="8" t="s">
        <v>11</v>
      </c>
      <c r="D965" s="8" t="str">
        <f>"邓隆鑫"</f>
        <v>邓隆鑫</v>
      </c>
      <c r="E965" s="8"/>
    </row>
    <row r="966" spans="1:5" ht="21.75" customHeight="1">
      <c r="A966" s="7">
        <v>964</v>
      </c>
      <c r="B966" s="8" t="str">
        <f>"54282023062921072285441"</f>
        <v>54282023062921072285441</v>
      </c>
      <c r="C966" s="8" t="s">
        <v>11</v>
      </c>
      <c r="D966" s="8" t="str">
        <f>"李慧平"</f>
        <v>李慧平</v>
      </c>
      <c r="E966" s="8"/>
    </row>
    <row r="967" spans="1:5" ht="21.75" customHeight="1">
      <c r="A967" s="7">
        <v>965</v>
      </c>
      <c r="B967" s="8" t="str">
        <f>"54282023062809304876863"</f>
        <v>54282023062809304876863</v>
      </c>
      <c r="C967" s="8" t="s">
        <v>11</v>
      </c>
      <c r="D967" s="8" t="str">
        <f>"符海媚"</f>
        <v>符海媚</v>
      </c>
      <c r="E967" s="8"/>
    </row>
    <row r="968" spans="1:5" ht="21.75" customHeight="1">
      <c r="A968" s="7">
        <v>966</v>
      </c>
      <c r="B968" s="8" t="str">
        <f>"54282023062920201385133"</f>
        <v>54282023062920201385133</v>
      </c>
      <c r="C968" s="8" t="s">
        <v>11</v>
      </c>
      <c r="D968" s="8" t="str">
        <f>"刘俏雨"</f>
        <v>刘俏雨</v>
      </c>
      <c r="E968" s="8"/>
    </row>
    <row r="969" spans="1:5" ht="21.75" customHeight="1">
      <c r="A969" s="7">
        <v>967</v>
      </c>
      <c r="B969" s="8" t="str">
        <f>"54282023062921370385633"</f>
        <v>54282023062921370385633</v>
      </c>
      <c r="C969" s="8" t="s">
        <v>11</v>
      </c>
      <c r="D969" s="8" t="str">
        <f>"谢霞"</f>
        <v>谢霞</v>
      </c>
      <c r="E969" s="8"/>
    </row>
    <row r="970" spans="1:5" ht="21.75" customHeight="1">
      <c r="A970" s="7">
        <v>968</v>
      </c>
      <c r="B970" s="8" t="str">
        <f>"54282023062913003782687"</f>
        <v>54282023062913003782687</v>
      </c>
      <c r="C970" s="8" t="s">
        <v>11</v>
      </c>
      <c r="D970" s="8" t="str">
        <f>"林花锐"</f>
        <v>林花锐</v>
      </c>
      <c r="E970" s="8"/>
    </row>
    <row r="971" spans="1:5" ht="21.75" customHeight="1">
      <c r="A971" s="7">
        <v>969</v>
      </c>
      <c r="B971" s="8" t="str">
        <f>"54282023062921433985680"</f>
        <v>54282023062921433985680</v>
      </c>
      <c r="C971" s="8" t="s">
        <v>11</v>
      </c>
      <c r="D971" s="8" t="str">
        <f>"林婉"</f>
        <v>林婉</v>
      </c>
      <c r="E971" s="8"/>
    </row>
    <row r="972" spans="1:5" ht="21.75" customHeight="1">
      <c r="A972" s="7">
        <v>970</v>
      </c>
      <c r="B972" s="8" t="str">
        <f>"54282023062922463386071"</f>
        <v>54282023062922463386071</v>
      </c>
      <c r="C972" s="8" t="s">
        <v>11</v>
      </c>
      <c r="D972" s="8" t="str">
        <f>"邢孔立"</f>
        <v>邢孔立</v>
      </c>
      <c r="E972" s="8"/>
    </row>
    <row r="973" spans="1:5" ht="21.75" customHeight="1">
      <c r="A973" s="7">
        <v>971</v>
      </c>
      <c r="B973" s="8" t="str">
        <f>"54282023062922394686038"</f>
        <v>54282023062922394686038</v>
      </c>
      <c r="C973" s="8" t="s">
        <v>11</v>
      </c>
      <c r="D973" s="8" t="str">
        <f>"陈桂焕"</f>
        <v>陈桂焕</v>
      </c>
      <c r="E973" s="8"/>
    </row>
    <row r="974" spans="1:5" ht="21.75" customHeight="1">
      <c r="A974" s="7">
        <v>972</v>
      </c>
      <c r="B974" s="8" t="str">
        <f>"54282023062817015478913"</f>
        <v>54282023062817015478913</v>
      </c>
      <c r="C974" s="8" t="s">
        <v>11</v>
      </c>
      <c r="D974" s="8" t="str">
        <f>"蔡云"</f>
        <v>蔡云</v>
      </c>
      <c r="E974" s="8"/>
    </row>
    <row r="975" spans="1:5" ht="21.75" customHeight="1">
      <c r="A975" s="7">
        <v>973</v>
      </c>
      <c r="B975" s="8" t="str">
        <f>"54282023062922481486081"</f>
        <v>54282023062922481486081</v>
      </c>
      <c r="C975" s="8" t="s">
        <v>11</v>
      </c>
      <c r="D975" s="8" t="str">
        <f>"符慧宁"</f>
        <v>符慧宁</v>
      </c>
      <c r="E975" s="8"/>
    </row>
    <row r="976" spans="1:5" ht="21.75" customHeight="1">
      <c r="A976" s="7">
        <v>974</v>
      </c>
      <c r="B976" s="8" t="str">
        <f>"54282023062923125386206"</f>
        <v>54282023062923125386206</v>
      </c>
      <c r="C976" s="8" t="s">
        <v>11</v>
      </c>
      <c r="D976" s="8" t="str">
        <f>"陈丽笙"</f>
        <v>陈丽笙</v>
      </c>
      <c r="E976" s="8"/>
    </row>
    <row r="977" spans="1:5" ht="21.75" customHeight="1">
      <c r="A977" s="7">
        <v>975</v>
      </c>
      <c r="B977" s="8" t="str">
        <f>"54282023062918045184453"</f>
        <v>54282023062918045184453</v>
      </c>
      <c r="C977" s="8" t="s">
        <v>11</v>
      </c>
      <c r="D977" s="8" t="str">
        <f>"谢敏"</f>
        <v>谢敏</v>
      </c>
      <c r="E977" s="8"/>
    </row>
    <row r="978" spans="1:5" ht="21.75" customHeight="1">
      <c r="A978" s="7">
        <v>976</v>
      </c>
      <c r="B978" s="8" t="str">
        <f>"54282023063010094687433"</f>
        <v>54282023063010094687433</v>
      </c>
      <c r="C978" s="8" t="s">
        <v>11</v>
      </c>
      <c r="D978" s="8" t="str">
        <f>"曾小玲"</f>
        <v>曾小玲</v>
      </c>
      <c r="E978" s="8"/>
    </row>
    <row r="979" spans="1:5" ht="21.75" customHeight="1">
      <c r="A979" s="7">
        <v>977</v>
      </c>
      <c r="B979" s="8" t="str">
        <f>"54282023062916133283807"</f>
        <v>54282023062916133283807</v>
      </c>
      <c r="C979" s="8" t="s">
        <v>11</v>
      </c>
      <c r="D979" s="8" t="str">
        <f>"周芷羽"</f>
        <v>周芷羽</v>
      </c>
      <c r="E979" s="8"/>
    </row>
    <row r="980" spans="1:5" ht="21.75" customHeight="1">
      <c r="A980" s="7">
        <v>978</v>
      </c>
      <c r="B980" s="8" t="str">
        <f>"54282023062908585980708"</f>
        <v>54282023062908585980708</v>
      </c>
      <c r="C980" s="8" t="s">
        <v>11</v>
      </c>
      <c r="D980" s="8" t="str">
        <f>"袁少漫"</f>
        <v>袁少漫</v>
      </c>
      <c r="E980" s="8"/>
    </row>
    <row r="981" spans="1:5" ht="21.75" customHeight="1">
      <c r="A981" s="7">
        <v>979</v>
      </c>
      <c r="B981" s="8" t="str">
        <f>"54282023062818524279293"</f>
        <v>54282023062818524279293</v>
      </c>
      <c r="C981" s="8" t="s">
        <v>11</v>
      </c>
      <c r="D981" s="8" t="str">
        <f>"刘培红"</f>
        <v>刘培红</v>
      </c>
      <c r="E981" s="8"/>
    </row>
    <row r="982" spans="1:5" ht="21.75" customHeight="1">
      <c r="A982" s="7">
        <v>980</v>
      </c>
      <c r="B982" s="8" t="str">
        <f>"54282023063011453388082"</f>
        <v>54282023063011453388082</v>
      </c>
      <c r="C982" s="8" t="s">
        <v>11</v>
      </c>
      <c r="D982" s="8" t="str">
        <f>"林风带"</f>
        <v>林风带</v>
      </c>
      <c r="E982" s="8"/>
    </row>
    <row r="983" spans="1:5" ht="21.75" customHeight="1">
      <c r="A983" s="7">
        <v>981</v>
      </c>
      <c r="B983" s="8" t="str">
        <f>"54282023063011142787911"</f>
        <v>54282023063011142787911</v>
      </c>
      <c r="C983" s="8" t="s">
        <v>11</v>
      </c>
      <c r="D983" s="8" t="str">
        <f>"裴敏"</f>
        <v>裴敏</v>
      </c>
      <c r="E983" s="8"/>
    </row>
    <row r="984" spans="1:5" ht="21.75" customHeight="1">
      <c r="A984" s="7">
        <v>982</v>
      </c>
      <c r="B984" s="8" t="str">
        <f>"54282023063012415588399"</f>
        <v>54282023063012415588399</v>
      </c>
      <c r="C984" s="8" t="s">
        <v>11</v>
      </c>
      <c r="D984" s="8" t="str">
        <f>"卢亚蕾"</f>
        <v>卢亚蕾</v>
      </c>
      <c r="E984" s="8"/>
    </row>
    <row r="985" spans="1:5" ht="21.75" customHeight="1">
      <c r="A985" s="7">
        <v>983</v>
      </c>
      <c r="B985" s="8" t="str">
        <f>"54282023063013210688630"</f>
        <v>54282023063013210688630</v>
      </c>
      <c r="C985" s="8" t="s">
        <v>11</v>
      </c>
      <c r="D985" s="8" t="str">
        <f>"李婷艳"</f>
        <v>李婷艳</v>
      </c>
      <c r="E985" s="8"/>
    </row>
    <row r="986" spans="1:5" ht="21.75" customHeight="1">
      <c r="A986" s="7">
        <v>984</v>
      </c>
      <c r="B986" s="8" t="str">
        <f>"54282023063014083188894"</f>
        <v>54282023063014083188894</v>
      </c>
      <c r="C986" s="8" t="s">
        <v>11</v>
      </c>
      <c r="D986" s="8" t="str">
        <f>"潘德莎"</f>
        <v>潘德莎</v>
      </c>
      <c r="E986" s="8"/>
    </row>
    <row r="987" spans="1:5" ht="21.75" customHeight="1">
      <c r="A987" s="7">
        <v>985</v>
      </c>
      <c r="B987" s="8" t="str">
        <f>"54282023063015152789397"</f>
        <v>54282023063015152789397</v>
      </c>
      <c r="C987" s="8" t="s">
        <v>11</v>
      </c>
      <c r="D987" s="8" t="str">
        <f>"贾朋薇"</f>
        <v>贾朋薇</v>
      </c>
      <c r="E987" s="8"/>
    </row>
    <row r="988" spans="1:5" ht="21.75" customHeight="1">
      <c r="A988" s="7">
        <v>986</v>
      </c>
      <c r="B988" s="8" t="str">
        <f>"54282023063017252589998"</f>
        <v>54282023063017252589998</v>
      </c>
      <c r="C988" s="8" t="s">
        <v>11</v>
      </c>
      <c r="D988" s="8" t="str">
        <f>"王蕾"</f>
        <v>王蕾</v>
      </c>
      <c r="E988" s="8"/>
    </row>
    <row r="989" spans="1:5" ht="21.75" customHeight="1">
      <c r="A989" s="7">
        <v>987</v>
      </c>
      <c r="B989" s="8" t="str">
        <f>"54282023063017373390025"</f>
        <v>54282023063017373390025</v>
      </c>
      <c r="C989" s="8" t="s">
        <v>11</v>
      </c>
      <c r="D989" s="8" t="str">
        <f>"黄章华"</f>
        <v>黄章华</v>
      </c>
      <c r="E989" s="8"/>
    </row>
    <row r="990" spans="1:5" ht="21.75" customHeight="1">
      <c r="A990" s="7">
        <v>988</v>
      </c>
      <c r="B990" s="8" t="str">
        <f>"54282023063017422590038"</f>
        <v>54282023063017422590038</v>
      </c>
      <c r="C990" s="8" t="s">
        <v>11</v>
      </c>
      <c r="D990" s="8" t="str">
        <f>"洪宵月"</f>
        <v>洪宵月</v>
      </c>
      <c r="E990" s="8"/>
    </row>
    <row r="991" spans="1:5" ht="21.75" customHeight="1">
      <c r="A991" s="7">
        <v>989</v>
      </c>
      <c r="B991" s="8" t="str">
        <f>"54282023063018211490143"</f>
        <v>54282023063018211490143</v>
      </c>
      <c r="C991" s="8" t="s">
        <v>11</v>
      </c>
      <c r="D991" s="8" t="str">
        <f>"张小兵"</f>
        <v>张小兵</v>
      </c>
      <c r="E991" s="8"/>
    </row>
    <row r="992" spans="1:5" ht="21.75" customHeight="1">
      <c r="A992" s="7">
        <v>990</v>
      </c>
      <c r="B992" s="8" t="str">
        <f>"54282023063018232990147"</f>
        <v>54282023063018232990147</v>
      </c>
      <c r="C992" s="8" t="s">
        <v>11</v>
      </c>
      <c r="D992" s="8" t="str">
        <f>"万明彩"</f>
        <v>万明彩</v>
      </c>
      <c r="E992" s="8"/>
    </row>
    <row r="993" spans="1:5" ht="21.75" customHeight="1">
      <c r="A993" s="7">
        <v>991</v>
      </c>
      <c r="B993" s="8" t="str">
        <f>"54282023063019554690308"</f>
        <v>54282023063019554690308</v>
      </c>
      <c r="C993" s="8" t="s">
        <v>11</v>
      </c>
      <c r="D993" s="8" t="str">
        <f>"符开瑛"</f>
        <v>符开瑛</v>
      </c>
      <c r="E993" s="8"/>
    </row>
    <row r="994" spans="1:5" ht="21.75" customHeight="1">
      <c r="A994" s="7">
        <v>992</v>
      </c>
      <c r="B994" s="8" t="str">
        <f>"54282023062923015686154"</f>
        <v>54282023062923015686154</v>
      </c>
      <c r="C994" s="8" t="s">
        <v>11</v>
      </c>
      <c r="D994" s="8" t="str">
        <f>"郑仲丽"</f>
        <v>郑仲丽</v>
      </c>
      <c r="E994" s="8"/>
    </row>
    <row r="995" spans="1:5" ht="21.75" customHeight="1">
      <c r="A995" s="7">
        <v>993</v>
      </c>
      <c r="B995" s="8" t="str">
        <f>"54282023063021445190520"</f>
        <v>54282023063021445190520</v>
      </c>
      <c r="C995" s="8" t="s">
        <v>11</v>
      </c>
      <c r="D995" s="8" t="str">
        <f>"赵承素"</f>
        <v>赵承素</v>
      </c>
      <c r="E995" s="8"/>
    </row>
    <row r="996" spans="1:5" ht="21.75" customHeight="1">
      <c r="A996" s="7">
        <v>994</v>
      </c>
      <c r="B996" s="8" t="str">
        <f>"54282023063021203890476"</f>
        <v>54282023063021203890476</v>
      </c>
      <c r="C996" s="8" t="s">
        <v>11</v>
      </c>
      <c r="D996" s="8" t="str">
        <f>"庄潇"</f>
        <v>庄潇</v>
      </c>
      <c r="E996" s="8"/>
    </row>
    <row r="997" spans="1:5" ht="21.75" customHeight="1">
      <c r="A997" s="7">
        <v>995</v>
      </c>
      <c r="B997" s="8" t="str">
        <f>"54282023062822410980133"</f>
        <v>54282023062822410980133</v>
      </c>
      <c r="C997" s="8" t="s">
        <v>11</v>
      </c>
      <c r="D997" s="8" t="str">
        <f>"曾婷"</f>
        <v>曾婷</v>
      </c>
      <c r="E997" s="8"/>
    </row>
    <row r="998" spans="1:5" ht="21.75" customHeight="1">
      <c r="A998" s="7">
        <v>996</v>
      </c>
      <c r="B998" s="8" t="str">
        <f>"54282023070110234791077"</f>
        <v>54282023070110234791077</v>
      </c>
      <c r="C998" s="8" t="s">
        <v>11</v>
      </c>
      <c r="D998" s="8" t="str">
        <f>"李颖"</f>
        <v>李颖</v>
      </c>
      <c r="E998" s="8"/>
    </row>
    <row r="999" spans="1:5" ht="21.75" customHeight="1">
      <c r="A999" s="7">
        <v>997</v>
      </c>
      <c r="B999" s="8" t="str">
        <f>"54282023070112265691362"</f>
        <v>54282023070112265691362</v>
      </c>
      <c r="C999" s="8" t="s">
        <v>11</v>
      </c>
      <c r="D999" s="8" t="str">
        <f>"符少萍"</f>
        <v>符少萍</v>
      </c>
      <c r="E999" s="8"/>
    </row>
    <row r="1000" spans="1:5" ht="21.75" customHeight="1">
      <c r="A1000" s="7">
        <v>998</v>
      </c>
      <c r="B1000" s="8" t="str">
        <f>"54282023062813392278032"</f>
        <v>54282023062813392278032</v>
      </c>
      <c r="C1000" s="8" t="s">
        <v>11</v>
      </c>
      <c r="D1000" s="8" t="str">
        <f>"朱瑞苹"</f>
        <v>朱瑞苹</v>
      </c>
      <c r="E1000" s="8"/>
    </row>
    <row r="1001" spans="1:5" ht="21.75" customHeight="1">
      <c r="A1001" s="7">
        <v>999</v>
      </c>
      <c r="B1001" s="8" t="str">
        <f>"54282023063006452086584"</f>
        <v>54282023063006452086584</v>
      </c>
      <c r="C1001" s="8" t="s">
        <v>11</v>
      </c>
      <c r="D1001" s="8" t="str">
        <f>"刘美贇"</f>
        <v>刘美贇</v>
      </c>
      <c r="E1001" s="8"/>
    </row>
    <row r="1002" spans="1:5" ht="21.75" customHeight="1">
      <c r="A1002" s="7">
        <v>1000</v>
      </c>
      <c r="B1002" s="8" t="str">
        <f>"54282023070110513491157"</f>
        <v>54282023070110513491157</v>
      </c>
      <c r="C1002" s="8" t="s">
        <v>11</v>
      </c>
      <c r="D1002" s="8" t="str">
        <f>"羊善珠"</f>
        <v>羊善珠</v>
      </c>
      <c r="E1002" s="8"/>
    </row>
    <row r="1003" spans="1:5" ht="21.75" customHeight="1">
      <c r="A1003" s="7">
        <v>1001</v>
      </c>
      <c r="B1003" s="8" t="str">
        <f>"54282023063012050388180"</f>
        <v>54282023063012050388180</v>
      </c>
      <c r="C1003" s="8" t="s">
        <v>11</v>
      </c>
      <c r="D1003" s="8" t="str">
        <f>"王菁"</f>
        <v>王菁</v>
      </c>
      <c r="E1003" s="8"/>
    </row>
    <row r="1004" spans="1:5" ht="21.75" customHeight="1">
      <c r="A1004" s="7">
        <v>1002</v>
      </c>
      <c r="B1004" s="8" t="str">
        <f>"54282023070114021691560"</f>
        <v>54282023070114021691560</v>
      </c>
      <c r="C1004" s="8" t="s">
        <v>11</v>
      </c>
      <c r="D1004" s="8" t="str">
        <f>"钟喜莲"</f>
        <v>钟喜莲</v>
      </c>
      <c r="E1004" s="8"/>
    </row>
    <row r="1005" spans="1:5" ht="21.75" customHeight="1">
      <c r="A1005" s="7">
        <v>1003</v>
      </c>
      <c r="B1005" s="8" t="str">
        <f>"54282023070113253291493"</f>
        <v>54282023070113253291493</v>
      </c>
      <c r="C1005" s="8" t="s">
        <v>11</v>
      </c>
      <c r="D1005" s="8" t="str">
        <f>"童声波"</f>
        <v>童声波</v>
      </c>
      <c r="E1005" s="8"/>
    </row>
    <row r="1006" spans="1:5" ht="21.75" customHeight="1">
      <c r="A1006" s="7">
        <v>1004</v>
      </c>
      <c r="B1006" s="8" t="str">
        <f>"54282023070115130891677"</f>
        <v>54282023070115130891677</v>
      </c>
      <c r="C1006" s="8" t="s">
        <v>11</v>
      </c>
      <c r="D1006" s="8" t="str">
        <f>"何慧冰"</f>
        <v>何慧冰</v>
      </c>
      <c r="E1006" s="8"/>
    </row>
    <row r="1007" spans="1:5" ht="21.75" customHeight="1">
      <c r="A1007" s="7">
        <v>1005</v>
      </c>
      <c r="B1007" s="8" t="str">
        <f>"54282023070115194691689"</f>
        <v>54282023070115194691689</v>
      </c>
      <c r="C1007" s="8" t="s">
        <v>11</v>
      </c>
      <c r="D1007" s="8" t="str">
        <f>"符泰乐"</f>
        <v>符泰乐</v>
      </c>
      <c r="E1007" s="8"/>
    </row>
    <row r="1008" spans="1:5" ht="21.75" customHeight="1">
      <c r="A1008" s="7">
        <v>1006</v>
      </c>
      <c r="B1008" s="8" t="str">
        <f>"54282023070115512791751"</f>
        <v>54282023070115512791751</v>
      </c>
      <c r="C1008" s="8" t="s">
        <v>11</v>
      </c>
      <c r="D1008" s="8" t="str">
        <f>"吴小惠"</f>
        <v>吴小惠</v>
      </c>
      <c r="E1008" s="8"/>
    </row>
    <row r="1009" spans="1:5" ht="21.75" customHeight="1">
      <c r="A1009" s="7">
        <v>1007</v>
      </c>
      <c r="B1009" s="8" t="str">
        <f>"54282023070117203391917"</f>
        <v>54282023070117203391917</v>
      </c>
      <c r="C1009" s="8" t="s">
        <v>11</v>
      </c>
      <c r="D1009" s="8" t="str">
        <f>"邱美娟"</f>
        <v>邱美娟</v>
      </c>
      <c r="E1009" s="8"/>
    </row>
    <row r="1010" spans="1:5" ht="21.75" customHeight="1">
      <c r="A1010" s="7">
        <v>1008</v>
      </c>
      <c r="B1010" s="8" t="str">
        <f>"54282023063019585290312"</f>
        <v>54282023063019585290312</v>
      </c>
      <c r="C1010" s="8" t="s">
        <v>11</v>
      </c>
      <c r="D1010" s="8" t="str">
        <f>"吴小美"</f>
        <v>吴小美</v>
      </c>
      <c r="E1010" s="8"/>
    </row>
    <row r="1011" spans="1:5" ht="21.75" customHeight="1">
      <c r="A1011" s="7">
        <v>1009</v>
      </c>
      <c r="B1011" s="8" t="str">
        <f>"54282023070119174792145"</f>
        <v>54282023070119174792145</v>
      </c>
      <c r="C1011" s="8" t="s">
        <v>11</v>
      </c>
      <c r="D1011" s="8" t="str">
        <f>"方桢"</f>
        <v>方桢</v>
      </c>
      <c r="E1011" s="8"/>
    </row>
    <row r="1012" spans="1:5" ht="21.75" customHeight="1">
      <c r="A1012" s="7">
        <v>1010</v>
      </c>
      <c r="B1012" s="8" t="str">
        <f>"54282023070119402092190"</f>
        <v>54282023070119402092190</v>
      </c>
      <c r="C1012" s="8" t="s">
        <v>11</v>
      </c>
      <c r="D1012" s="8" t="str">
        <f>"朱秀月"</f>
        <v>朱秀月</v>
      </c>
      <c r="E1012" s="8"/>
    </row>
    <row r="1013" spans="1:5" ht="21.75" customHeight="1">
      <c r="A1013" s="7">
        <v>1011</v>
      </c>
      <c r="B1013" s="8" t="str">
        <f>"54282023070119463792198"</f>
        <v>54282023070119463792198</v>
      </c>
      <c r="C1013" s="8" t="s">
        <v>11</v>
      </c>
      <c r="D1013" s="8" t="str">
        <f>"黄琼真"</f>
        <v>黄琼真</v>
      </c>
      <c r="E1013" s="8"/>
    </row>
    <row r="1014" spans="1:5" ht="21.75" customHeight="1">
      <c r="A1014" s="7">
        <v>1012</v>
      </c>
      <c r="B1014" s="8" t="str">
        <f>"54282023062921431685674"</f>
        <v>54282023062921431685674</v>
      </c>
      <c r="C1014" s="8" t="s">
        <v>11</v>
      </c>
      <c r="D1014" s="8" t="str">
        <f>"李梅成"</f>
        <v>李梅成</v>
      </c>
      <c r="E1014" s="8"/>
    </row>
    <row r="1015" spans="1:5" ht="21.75" customHeight="1">
      <c r="A1015" s="7">
        <v>1013</v>
      </c>
      <c r="B1015" s="8" t="str">
        <f>"54282023070121244492428"</f>
        <v>54282023070121244492428</v>
      </c>
      <c r="C1015" s="8" t="s">
        <v>11</v>
      </c>
      <c r="D1015" s="8" t="str">
        <f>"温小雪"</f>
        <v>温小雪</v>
      </c>
      <c r="E1015" s="8"/>
    </row>
    <row r="1016" spans="1:5" ht="21.75" customHeight="1">
      <c r="A1016" s="7">
        <v>1014</v>
      </c>
      <c r="B1016" s="8" t="str">
        <f>"54282023070116584791875"</f>
        <v>54282023070116584791875</v>
      </c>
      <c r="C1016" s="8" t="s">
        <v>11</v>
      </c>
      <c r="D1016" s="8" t="str">
        <f>"周林朱"</f>
        <v>周林朱</v>
      </c>
      <c r="E1016" s="8"/>
    </row>
    <row r="1017" spans="1:5" ht="21.75" customHeight="1">
      <c r="A1017" s="7">
        <v>1015</v>
      </c>
      <c r="B1017" s="8" t="str">
        <f>"54282023070123213492660"</f>
        <v>54282023070123213492660</v>
      </c>
      <c r="C1017" s="8" t="s">
        <v>11</v>
      </c>
      <c r="D1017" s="8" t="str">
        <f>"陈日带"</f>
        <v>陈日带</v>
      </c>
      <c r="E1017" s="8"/>
    </row>
    <row r="1018" spans="1:5" ht="21.75" customHeight="1">
      <c r="A1018" s="7">
        <v>1016</v>
      </c>
      <c r="B1018" s="8" t="str">
        <f>"54282023070200141792729"</f>
        <v>54282023070200141792729</v>
      </c>
      <c r="C1018" s="8" t="s">
        <v>11</v>
      </c>
      <c r="D1018" s="8" t="str">
        <f>"吴玉萍"</f>
        <v>吴玉萍</v>
      </c>
      <c r="E1018" s="8"/>
    </row>
    <row r="1019" spans="1:5" ht="21.75" customHeight="1">
      <c r="A1019" s="7">
        <v>1017</v>
      </c>
      <c r="B1019" s="8" t="str">
        <f>"54282023070208341292875"</f>
        <v>54282023070208341292875</v>
      </c>
      <c r="C1019" s="8" t="s">
        <v>11</v>
      </c>
      <c r="D1019" s="8" t="str">
        <f>"温敏玉"</f>
        <v>温敏玉</v>
      </c>
      <c r="E1019" s="8"/>
    </row>
    <row r="1020" spans="1:5" ht="21.75" customHeight="1">
      <c r="A1020" s="7">
        <v>1018</v>
      </c>
      <c r="B1020" s="8" t="str">
        <f>"54282023070208590392952"</f>
        <v>54282023070208590392952</v>
      </c>
      <c r="C1020" s="8" t="s">
        <v>11</v>
      </c>
      <c r="D1020" s="8" t="str">
        <f>"文小冰"</f>
        <v>文小冰</v>
      </c>
      <c r="E1020" s="8"/>
    </row>
    <row r="1021" spans="1:5" ht="21.75" customHeight="1">
      <c r="A1021" s="7">
        <v>1019</v>
      </c>
      <c r="B1021" s="8" t="str">
        <f>"54282023070108402490874"</f>
        <v>54282023070108402490874</v>
      </c>
      <c r="C1021" s="8" t="s">
        <v>11</v>
      </c>
      <c r="D1021" s="8" t="str">
        <f>"钟宏娟"</f>
        <v>钟宏娟</v>
      </c>
      <c r="E1021" s="8"/>
    </row>
    <row r="1022" spans="1:5" ht="21.75" customHeight="1">
      <c r="A1022" s="7">
        <v>1020</v>
      </c>
      <c r="B1022" s="8" t="str">
        <f>"54282023063010340787627"</f>
        <v>54282023063010340787627</v>
      </c>
      <c r="C1022" s="8" t="s">
        <v>11</v>
      </c>
      <c r="D1022" s="8" t="str">
        <f>"陈晓梦"</f>
        <v>陈晓梦</v>
      </c>
      <c r="E1022" s="8"/>
    </row>
    <row r="1023" spans="1:5" ht="21.75" customHeight="1">
      <c r="A1023" s="7">
        <v>1021</v>
      </c>
      <c r="B1023" s="8" t="str">
        <f>"54282023063011010987832"</f>
        <v>54282023063011010987832</v>
      </c>
      <c r="C1023" s="8" t="s">
        <v>11</v>
      </c>
      <c r="D1023" s="8" t="str">
        <f>"李琼花"</f>
        <v>李琼花</v>
      </c>
      <c r="E1023" s="8"/>
    </row>
    <row r="1024" spans="1:5" ht="21.75" customHeight="1">
      <c r="A1024" s="7">
        <v>1022</v>
      </c>
      <c r="B1024" s="8" t="str">
        <f>"54282023070211474593397"</f>
        <v>54282023070211474593397</v>
      </c>
      <c r="C1024" s="8" t="s">
        <v>11</v>
      </c>
      <c r="D1024" s="8" t="str">
        <f>"陈柏微"</f>
        <v>陈柏微</v>
      </c>
      <c r="E1024" s="8"/>
    </row>
    <row r="1025" spans="1:5" ht="21.75" customHeight="1">
      <c r="A1025" s="7">
        <v>1023</v>
      </c>
      <c r="B1025" s="8" t="str">
        <f>"54282023070212460993538"</f>
        <v>54282023070212460993538</v>
      </c>
      <c r="C1025" s="8" t="s">
        <v>11</v>
      </c>
      <c r="D1025" s="8" t="str">
        <f>"张江娜"</f>
        <v>张江娜</v>
      </c>
      <c r="E1025" s="8"/>
    </row>
    <row r="1026" spans="1:5" ht="21.75" customHeight="1">
      <c r="A1026" s="7">
        <v>1024</v>
      </c>
      <c r="B1026" s="8" t="str">
        <f>"54282023070212510393552"</f>
        <v>54282023070212510393552</v>
      </c>
      <c r="C1026" s="8" t="s">
        <v>11</v>
      </c>
      <c r="D1026" s="8" t="str">
        <f>"陈碧映"</f>
        <v>陈碧映</v>
      </c>
      <c r="E1026" s="8"/>
    </row>
    <row r="1027" spans="1:5" ht="21.75" customHeight="1">
      <c r="A1027" s="7">
        <v>1025</v>
      </c>
      <c r="B1027" s="8" t="str">
        <f>"54282023070214461693840"</f>
        <v>54282023070214461693840</v>
      </c>
      <c r="C1027" s="8" t="s">
        <v>11</v>
      </c>
      <c r="D1027" s="8" t="str">
        <f>"吴小芳"</f>
        <v>吴小芳</v>
      </c>
      <c r="E1027" s="8"/>
    </row>
    <row r="1028" spans="1:5" ht="21.75" customHeight="1">
      <c r="A1028" s="7">
        <v>1026</v>
      </c>
      <c r="B1028" s="8" t="str">
        <f>"54282023070214172093759"</f>
        <v>54282023070214172093759</v>
      </c>
      <c r="C1028" s="8" t="s">
        <v>11</v>
      </c>
      <c r="D1028" s="8" t="str">
        <f>"邢维雯"</f>
        <v>邢维雯</v>
      </c>
      <c r="E1028" s="8"/>
    </row>
    <row r="1029" spans="1:5" ht="21.75" customHeight="1">
      <c r="A1029" s="7">
        <v>1027</v>
      </c>
      <c r="B1029" s="8" t="str">
        <f>"54282023062919065884763"</f>
        <v>54282023062919065884763</v>
      </c>
      <c r="C1029" s="8" t="s">
        <v>11</v>
      </c>
      <c r="D1029" s="8" t="str">
        <f>"王芬"</f>
        <v>王芬</v>
      </c>
      <c r="E1029" s="8"/>
    </row>
    <row r="1030" spans="1:5" ht="21.75" customHeight="1">
      <c r="A1030" s="7">
        <v>1028</v>
      </c>
      <c r="B1030" s="8" t="str">
        <f>"54282023070220114994536"</f>
        <v>54282023070220114994536</v>
      </c>
      <c r="C1030" s="8" t="s">
        <v>11</v>
      </c>
      <c r="D1030" s="8" t="str">
        <f>"李香"</f>
        <v>李香</v>
      </c>
      <c r="E1030" s="8"/>
    </row>
    <row r="1031" spans="1:5" ht="21.75" customHeight="1">
      <c r="A1031" s="7">
        <v>1029</v>
      </c>
      <c r="B1031" s="8" t="str">
        <f>"54282023070220062694526"</f>
        <v>54282023070220062694526</v>
      </c>
      <c r="C1031" s="8" t="s">
        <v>11</v>
      </c>
      <c r="D1031" s="8" t="str">
        <f>"胡宜树"</f>
        <v>胡宜树</v>
      </c>
      <c r="E1031" s="8"/>
    </row>
    <row r="1032" spans="1:5" ht="21.75" customHeight="1">
      <c r="A1032" s="7">
        <v>1030</v>
      </c>
      <c r="B1032" s="8" t="str">
        <f>"54282023062920444985283"</f>
        <v>54282023062920444985283</v>
      </c>
      <c r="C1032" s="8" t="s">
        <v>11</v>
      </c>
      <c r="D1032" s="8" t="str">
        <f>"吴芳庆"</f>
        <v>吴芳庆</v>
      </c>
      <c r="E1032" s="8"/>
    </row>
    <row r="1033" spans="1:5" ht="21.75" customHeight="1">
      <c r="A1033" s="7">
        <v>1031</v>
      </c>
      <c r="B1033" s="8" t="str">
        <f>"54282023070220464194627"</f>
        <v>54282023070220464194627</v>
      </c>
      <c r="C1033" s="8" t="s">
        <v>11</v>
      </c>
      <c r="D1033" s="8" t="str">
        <f>"吴小莲"</f>
        <v>吴小莲</v>
      </c>
      <c r="E1033" s="8"/>
    </row>
    <row r="1034" spans="1:5" ht="21.75" customHeight="1">
      <c r="A1034" s="7">
        <v>1032</v>
      </c>
      <c r="B1034" s="8" t="str">
        <f>"54282023063021195690473"</f>
        <v>54282023063021195690473</v>
      </c>
      <c r="C1034" s="8" t="s">
        <v>11</v>
      </c>
      <c r="D1034" s="8" t="str">
        <f>"张秘佳"</f>
        <v>张秘佳</v>
      </c>
      <c r="E1034" s="8"/>
    </row>
    <row r="1035" spans="1:5" ht="21.75" customHeight="1">
      <c r="A1035" s="7">
        <v>1033</v>
      </c>
      <c r="B1035" s="8" t="str">
        <f>"54282023070117341191948"</f>
        <v>54282023070117341191948</v>
      </c>
      <c r="C1035" s="8" t="s">
        <v>11</v>
      </c>
      <c r="D1035" s="8" t="str">
        <f>"曾晓慧"</f>
        <v>曾晓慧</v>
      </c>
      <c r="E1035" s="8"/>
    </row>
    <row r="1036" spans="1:5" ht="21.75" customHeight="1">
      <c r="A1036" s="7">
        <v>1034</v>
      </c>
      <c r="B1036" s="8" t="str">
        <f>"54282023070114122791580"</f>
        <v>54282023070114122791580</v>
      </c>
      <c r="C1036" s="8" t="s">
        <v>11</v>
      </c>
      <c r="D1036" s="8" t="str">
        <f>"王伟芳"</f>
        <v>王伟芳</v>
      </c>
      <c r="E1036" s="8"/>
    </row>
    <row r="1037" spans="1:5" ht="21.75" customHeight="1">
      <c r="A1037" s="7">
        <v>1035</v>
      </c>
      <c r="B1037" s="8" t="str">
        <f>"54282023070221541394834"</f>
        <v>54282023070221541394834</v>
      </c>
      <c r="C1037" s="8" t="s">
        <v>11</v>
      </c>
      <c r="D1037" s="8" t="str">
        <f>"曹思琼"</f>
        <v>曹思琼</v>
      </c>
      <c r="E1037" s="8"/>
    </row>
    <row r="1038" spans="1:5" ht="21.75" customHeight="1">
      <c r="A1038" s="7">
        <v>1036</v>
      </c>
      <c r="B1038" s="8" t="str">
        <f>"54282023070221502394822"</f>
        <v>54282023070221502394822</v>
      </c>
      <c r="C1038" s="8" t="s">
        <v>11</v>
      </c>
      <c r="D1038" s="8" t="str">
        <f>"刘佳佳"</f>
        <v>刘佳佳</v>
      </c>
      <c r="E1038" s="8"/>
    </row>
    <row r="1039" spans="1:5" ht="21.75" customHeight="1">
      <c r="A1039" s="7">
        <v>1037</v>
      </c>
      <c r="B1039" s="8" t="str">
        <f>"54282023070118330992057"</f>
        <v>54282023070118330992057</v>
      </c>
      <c r="C1039" s="8" t="s">
        <v>11</v>
      </c>
      <c r="D1039" s="8" t="str">
        <f>"刘菁琳"</f>
        <v>刘菁琳</v>
      </c>
      <c r="E1039" s="8"/>
    </row>
    <row r="1040" spans="1:5" ht="21.75" customHeight="1">
      <c r="A1040" s="7">
        <v>1038</v>
      </c>
      <c r="B1040" s="8" t="str">
        <f>"54282023062917303384288"</f>
        <v>54282023062917303384288</v>
      </c>
      <c r="C1040" s="8" t="s">
        <v>11</v>
      </c>
      <c r="D1040" s="8" t="str">
        <f>"许国凤"</f>
        <v>许国凤</v>
      </c>
      <c r="E1040" s="8"/>
    </row>
    <row r="1041" spans="1:5" ht="21.75" customHeight="1">
      <c r="A1041" s="7">
        <v>1039</v>
      </c>
      <c r="B1041" s="8" t="str">
        <f>"54282023070122392292574"</f>
        <v>54282023070122392292574</v>
      </c>
      <c r="C1041" s="8" t="s">
        <v>11</v>
      </c>
      <c r="D1041" s="8" t="str">
        <f>"吴家妙"</f>
        <v>吴家妙</v>
      </c>
      <c r="E1041" s="8"/>
    </row>
    <row r="1042" spans="1:5" ht="21.75" customHeight="1">
      <c r="A1042" s="7">
        <v>1040</v>
      </c>
      <c r="B1042" s="8" t="str">
        <f>"54282023070310334596311"</f>
        <v>54282023070310334596311</v>
      </c>
      <c r="C1042" s="8" t="s">
        <v>11</v>
      </c>
      <c r="D1042" s="8" t="str">
        <f>"韩金喜"</f>
        <v>韩金喜</v>
      </c>
      <c r="E1042" s="8"/>
    </row>
    <row r="1043" spans="1:5" ht="21.75" customHeight="1">
      <c r="A1043" s="7">
        <v>1041</v>
      </c>
      <c r="B1043" s="8" t="str">
        <f>"54282023063013505688805"</f>
        <v>54282023063013505688805</v>
      </c>
      <c r="C1043" s="8" t="s">
        <v>11</v>
      </c>
      <c r="D1043" s="8" t="str">
        <f>"王韵尧"</f>
        <v>王韵尧</v>
      </c>
      <c r="E1043" s="8"/>
    </row>
    <row r="1044" spans="1:5" ht="21.75" customHeight="1">
      <c r="A1044" s="7">
        <v>1042</v>
      </c>
      <c r="B1044" s="8" t="str">
        <f>"54282023070311375796771"</f>
        <v>54282023070311375796771</v>
      </c>
      <c r="C1044" s="8" t="s">
        <v>11</v>
      </c>
      <c r="D1044" s="8" t="str">
        <f>"林晓心"</f>
        <v>林晓心</v>
      </c>
      <c r="E1044" s="8"/>
    </row>
    <row r="1045" spans="1:5" ht="21.75" customHeight="1">
      <c r="A1045" s="7">
        <v>1043</v>
      </c>
      <c r="B1045" s="8" t="str">
        <f>"54282023070312233797027"</f>
        <v>54282023070312233797027</v>
      </c>
      <c r="C1045" s="8" t="s">
        <v>11</v>
      </c>
      <c r="D1045" s="8" t="str">
        <f>"郭汉叶"</f>
        <v>郭汉叶</v>
      </c>
      <c r="E1045" s="8"/>
    </row>
    <row r="1046" spans="1:5" ht="21.75" customHeight="1">
      <c r="A1046" s="7">
        <v>1044</v>
      </c>
      <c r="B1046" s="8" t="str">
        <f>"54282023070312275897054"</f>
        <v>54282023070312275897054</v>
      </c>
      <c r="C1046" s="8" t="s">
        <v>11</v>
      </c>
      <c r="D1046" s="8" t="str">
        <f>"罗慧"</f>
        <v>罗慧</v>
      </c>
      <c r="E1046" s="8"/>
    </row>
    <row r="1047" spans="1:5" ht="21.75" customHeight="1">
      <c r="A1047" s="7">
        <v>1045</v>
      </c>
      <c r="B1047" s="8" t="str">
        <f>"54282023070312444497157"</f>
        <v>54282023070312444497157</v>
      </c>
      <c r="C1047" s="8" t="s">
        <v>11</v>
      </c>
      <c r="D1047" s="8" t="str">
        <f>"冯绮微"</f>
        <v>冯绮微</v>
      </c>
      <c r="E1047" s="8"/>
    </row>
    <row r="1048" spans="1:5" ht="21.75" customHeight="1">
      <c r="A1048" s="7">
        <v>1046</v>
      </c>
      <c r="B1048" s="8" t="str">
        <f>"54282023070313085397310"</f>
        <v>54282023070313085397310</v>
      </c>
      <c r="C1048" s="8" t="s">
        <v>11</v>
      </c>
      <c r="D1048" s="8" t="str">
        <f>"邓振婉"</f>
        <v>邓振婉</v>
      </c>
      <c r="E1048" s="8"/>
    </row>
    <row r="1049" spans="1:5" ht="21.75" customHeight="1">
      <c r="A1049" s="7">
        <v>1047</v>
      </c>
      <c r="B1049" s="8" t="str">
        <f>"54282023070313122897331"</f>
        <v>54282023070313122897331</v>
      </c>
      <c r="C1049" s="8" t="s">
        <v>11</v>
      </c>
      <c r="D1049" s="8" t="str">
        <f>"林燕青"</f>
        <v>林燕青</v>
      </c>
      <c r="E1049" s="8"/>
    </row>
    <row r="1050" spans="1:5" ht="21.75" customHeight="1">
      <c r="A1050" s="7">
        <v>1048</v>
      </c>
      <c r="B1050" s="8" t="str">
        <f>"54282023070313083297309"</f>
        <v>54282023070313083297309</v>
      </c>
      <c r="C1050" s="8" t="s">
        <v>11</v>
      </c>
      <c r="D1050" s="8" t="str">
        <f>"羊世妍"</f>
        <v>羊世妍</v>
      </c>
      <c r="E1050" s="8"/>
    </row>
    <row r="1051" spans="1:5" ht="21.75" customHeight="1">
      <c r="A1051" s="7">
        <v>1049</v>
      </c>
      <c r="B1051" s="8" t="str">
        <f>"54282023062811274377521"</f>
        <v>54282023062811274377521</v>
      </c>
      <c r="C1051" s="8" t="s">
        <v>11</v>
      </c>
      <c r="D1051" s="8" t="str">
        <f>"郭蒲娜"</f>
        <v>郭蒲娜</v>
      </c>
      <c r="E1051" s="8"/>
    </row>
    <row r="1052" spans="1:5" ht="21.75" customHeight="1">
      <c r="A1052" s="7">
        <v>1050</v>
      </c>
      <c r="B1052" s="8" t="str">
        <f>"54282023070313365697434"</f>
        <v>54282023070313365697434</v>
      </c>
      <c r="C1052" s="8" t="s">
        <v>11</v>
      </c>
      <c r="D1052" s="8" t="str">
        <f>"刘静莲"</f>
        <v>刘静莲</v>
      </c>
      <c r="E1052" s="8"/>
    </row>
    <row r="1053" spans="1:5" ht="21.75" customHeight="1">
      <c r="A1053" s="7">
        <v>1051</v>
      </c>
      <c r="B1053" s="8" t="str">
        <f>"54282023070314592197785"</f>
        <v>54282023070314592197785</v>
      </c>
      <c r="C1053" s="8" t="s">
        <v>11</v>
      </c>
      <c r="D1053" s="8" t="str">
        <f>"陈玉婷"</f>
        <v>陈玉婷</v>
      </c>
      <c r="E1053" s="8"/>
    </row>
    <row r="1054" spans="1:5" ht="21.75" customHeight="1">
      <c r="A1054" s="7">
        <v>1052</v>
      </c>
      <c r="B1054" s="8" t="str">
        <f>"54282023070315032897813"</f>
        <v>54282023070315032897813</v>
      </c>
      <c r="C1054" s="8" t="s">
        <v>11</v>
      </c>
      <c r="D1054" s="8" t="str">
        <f>"陈佳佳"</f>
        <v>陈佳佳</v>
      </c>
      <c r="E1054" s="8"/>
    </row>
    <row r="1055" spans="1:5" ht="21.75" customHeight="1">
      <c r="A1055" s="7">
        <v>1053</v>
      </c>
      <c r="B1055" s="8" t="str">
        <f>"54282023062916584184119"</f>
        <v>54282023062916584184119</v>
      </c>
      <c r="C1055" s="8" t="s">
        <v>11</v>
      </c>
      <c r="D1055" s="8" t="str">
        <f>"孙小雅"</f>
        <v>孙小雅</v>
      </c>
      <c r="E1055" s="8"/>
    </row>
    <row r="1056" spans="1:5" ht="21.75" customHeight="1">
      <c r="A1056" s="7">
        <v>1054</v>
      </c>
      <c r="B1056" s="8" t="str">
        <f>"54282023070312024896894"</f>
        <v>54282023070312024896894</v>
      </c>
      <c r="C1056" s="8" t="s">
        <v>11</v>
      </c>
      <c r="D1056" s="8" t="str">
        <f>"吴丽菊"</f>
        <v>吴丽菊</v>
      </c>
      <c r="E1056" s="8"/>
    </row>
    <row r="1057" spans="1:5" ht="21.75" customHeight="1">
      <c r="A1057" s="7">
        <v>1055</v>
      </c>
      <c r="B1057" s="8" t="str">
        <f>"54282023070312223297014"</f>
        <v>54282023070312223297014</v>
      </c>
      <c r="C1057" s="8" t="s">
        <v>11</v>
      </c>
      <c r="D1057" s="8" t="str">
        <f>"陈小婕"</f>
        <v>陈小婕</v>
      </c>
      <c r="E1057" s="8"/>
    </row>
    <row r="1058" spans="1:5" ht="21.75" customHeight="1">
      <c r="A1058" s="7">
        <v>1056</v>
      </c>
      <c r="B1058" s="8" t="str">
        <f>"54282023070313390497444"</f>
        <v>54282023070313390497444</v>
      </c>
      <c r="C1058" s="8" t="s">
        <v>11</v>
      </c>
      <c r="D1058" s="8" t="str">
        <f>"郭冰冰"</f>
        <v>郭冰冰</v>
      </c>
      <c r="E1058" s="8"/>
    </row>
    <row r="1059" spans="1:5" ht="21.75" customHeight="1">
      <c r="A1059" s="7">
        <v>1057</v>
      </c>
      <c r="B1059" s="8" t="str">
        <f>"54282023070317015798538"</f>
        <v>54282023070317015798538</v>
      </c>
      <c r="C1059" s="8" t="s">
        <v>11</v>
      </c>
      <c r="D1059" s="8" t="str">
        <f>"林文静"</f>
        <v>林文静</v>
      </c>
      <c r="E1059" s="8"/>
    </row>
    <row r="1060" spans="1:5" ht="21.75" customHeight="1">
      <c r="A1060" s="7">
        <v>1058</v>
      </c>
      <c r="B1060" s="8" t="str">
        <f>"54282023062915480783617"</f>
        <v>54282023062915480783617</v>
      </c>
      <c r="C1060" s="8" t="s">
        <v>11</v>
      </c>
      <c r="D1060" s="8" t="str">
        <f>"孙鉴龄"</f>
        <v>孙鉴龄</v>
      </c>
      <c r="E1060" s="8"/>
    </row>
    <row r="1061" spans="1:5" ht="21.75" customHeight="1">
      <c r="A1061" s="7">
        <v>1059</v>
      </c>
      <c r="B1061" s="8" t="str">
        <f>"54282023062821541479941"</f>
        <v>54282023062821541479941</v>
      </c>
      <c r="C1061" s="8" t="s">
        <v>11</v>
      </c>
      <c r="D1061" s="8" t="str">
        <f>"符北女"</f>
        <v>符北女</v>
      </c>
      <c r="E1061" s="8"/>
    </row>
    <row r="1062" spans="1:5" ht="21.75" customHeight="1">
      <c r="A1062" s="7">
        <v>1060</v>
      </c>
      <c r="B1062" s="8" t="str">
        <f>"54282023070318292198897"</f>
        <v>54282023070318292198897</v>
      </c>
      <c r="C1062" s="8" t="s">
        <v>11</v>
      </c>
      <c r="D1062" s="8" t="str">
        <f>"陈霞"</f>
        <v>陈霞</v>
      </c>
      <c r="E1062" s="8"/>
    </row>
    <row r="1063" spans="1:5" ht="21.75" customHeight="1">
      <c r="A1063" s="7">
        <v>1061</v>
      </c>
      <c r="B1063" s="8" t="str">
        <f>"54282023070318135398844"</f>
        <v>54282023070318135398844</v>
      </c>
      <c r="C1063" s="8" t="s">
        <v>11</v>
      </c>
      <c r="D1063" s="8" t="str">
        <f>"王俞欣"</f>
        <v>王俞欣</v>
      </c>
      <c r="E1063" s="8"/>
    </row>
    <row r="1064" spans="1:5" ht="21.75" customHeight="1">
      <c r="A1064" s="7">
        <v>1062</v>
      </c>
      <c r="B1064" s="8" t="str">
        <f>"54282023070318514298989"</f>
        <v>54282023070318514298989</v>
      </c>
      <c r="C1064" s="8" t="s">
        <v>11</v>
      </c>
      <c r="D1064" s="8" t="str">
        <f>"傅小琳"</f>
        <v>傅小琳</v>
      </c>
      <c r="E1064" s="8"/>
    </row>
    <row r="1065" spans="1:5" ht="21.75" customHeight="1">
      <c r="A1065" s="7">
        <v>1063</v>
      </c>
      <c r="B1065" s="8" t="str">
        <f>"54282023070313203397372"</f>
        <v>54282023070313203397372</v>
      </c>
      <c r="C1065" s="8" t="s">
        <v>11</v>
      </c>
      <c r="D1065" s="8" t="str">
        <f>"符钰晨"</f>
        <v>符钰晨</v>
      </c>
      <c r="E1065" s="8"/>
    </row>
    <row r="1066" spans="1:5" ht="21.75" customHeight="1">
      <c r="A1066" s="7">
        <v>1064</v>
      </c>
      <c r="B1066" s="8" t="str">
        <f>"54282023070319341999128"</f>
        <v>54282023070319341999128</v>
      </c>
      <c r="C1066" s="8" t="s">
        <v>11</v>
      </c>
      <c r="D1066" s="8" t="str">
        <f>"黎常姣"</f>
        <v>黎常姣</v>
      </c>
      <c r="E1066" s="8"/>
    </row>
    <row r="1067" spans="1:5" ht="21.75" customHeight="1">
      <c r="A1067" s="7">
        <v>1065</v>
      </c>
      <c r="B1067" s="8" t="str">
        <f>"54282023070320090299274"</f>
        <v>54282023070320090299274</v>
      </c>
      <c r="C1067" s="8" t="s">
        <v>11</v>
      </c>
      <c r="D1067" s="8" t="str">
        <f>"周雯苗"</f>
        <v>周雯苗</v>
      </c>
      <c r="E1067" s="8"/>
    </row>
    <row r="1068" spans="1:5" ht="21.75" customHeight="1">
      <c r="A1068" s="7">
        <v>1066</v>
      </c>
      <c r="B1068" s="8" t="str">
        <f>"54282023070318314398915"</f>
        <v>54282023070318314398915</v>
      </c>
      <c r="C1068" s="8" t="s">
        <v>11</v>
      </c>
      <c r="D1068" s="8" t="str">
        <f>"谢妮珊"</f>
        <v>谢妮珊</v>
      </c>
      <c r="E1068" s="8"/>
    </row>
    <row r="1069" spans="1:5" ht="21.75" customHeight="1">
      <c r="A1069" s="7">
        <v>1067</v>
      </c>
      <c r="B1069" s="8" t="str">
        <f>"54282023070320460799455"</f>
        <v>54282023070320460799455</v>
      </c>
      <c r="C1069" s="8" t="s">
        <v>11</v>
      </c>
      <c r="D1069" s="8" t="str">
        <f>"吴金嫔"</f>
        <v>吴金嫔</v>
      </c>
      <c r="E1069" s="8"/>
    </row>
    <row r="1070" spans="1:5" ht="21.75" customHeight="1">
      <c r="A1070" s="7">
        <v>1068</v>
      </c>
      <c r="B1070" s="8" t="str">
        <f>"54282023070315153397884"</f>
        <v>54282023070315153397884</v>
      </c>
      <c r="C1070" s="8" t="s">
        <v>11</v>
      </c>
      <c r="D1070" s="8" t="str">
        <f>"黎莉婷"</f>
        <v>黎莉婷</v>
      </c>
      <c r="E1070" s="8"/>
    </row>
    <row r="1071" spans="1:5" ht="21.75" customHeight="1">
      <c r="A1071" s="7">
        <v>1069</v>
      </c>
      <c r="B1071" s="8" t="str">
        <f>"54282023070320425099445"</f>
        <v>54282023070320425099445</v>
      </c>
      <c r="C1071" s="8" t="s">
        <v>11</v>
      </c>
      <c r="D1071" s="8" t="str">
        <f>"羊李思"</f>
        <v>羊李思</v>
      </c>
      <c r="E1071" s="8"/>
    </row>
    <row r="1072" spans="1:5" ht="21.75" customHeight="1">
      <c r="A1072" s="7">
        <v>1070</v>
      </c>
      <c r="B1072" s="8" t="str">
        <f>"54282023070321324599708"</f>
        <v>54282023070321324599708</v>
      </c>
      <c r="C1072" s="8" t="s">
        <v>11</v>
      </c>
      <c r="D1072" s="8" t="str">
        <f>"洪秋"</f>
        <v>洪秋</v>
      </c>
      <c r="E1072" s="8"/>
    </row>
    <row r="1073" spans="1:5" ht="21.75" customHeight="1">
      <c r="A1073" s="7">
        <v>1071</v>
      </c>
      <c r="B1073" s="8" t="str">
        <f>"54282023070320382899420"</f>
        <v>54282023070320382899420</v>
      </c>
      <c r="C1073" s="8" t="s">
        <v>11</v>
      </c>
      <c r="D1073" s="8" t="str">
        <f>"张养"</f>
        <v>张养</v>
      </c>
      <c r="E1073" s="8"/>
    </row>
    <row r="1074" spans="1:5" ht="21.75" customHeight="1">
      <c r="A1074" s="7">
        <v>1072</v>
      </c>
      <c r="B1074" s="8" t="str">
        <f>"54282023070321291799691"</f>
        <v>54282023070321291799691</v>
      </c>
      <c r="C1074" s="8" t="s">
        <v>11</v>
      </c>
      <c r="D1074" s="8" t="str">
        <f>"温海浪"</f>
        <v>温海浪</v>
      </c>
      <c r="E1074" s="8"/>
    </row>
    <row r="1075" spans="1:5" ht="21.75" customHeight="1">
      <c r="A1075" s="7">
        <v>1073</v>
      </c>
      <c r="B1075" s="8" t="str">
        <f>"54282023070220075894529"</f>
        <v>54282023070220075894529</v>
      </c>
      <c r="C1075" s="8" t="s">
        <v>11</v>
      </c>
      <c r="D1075" s="8" t="str">
        <f>"黄薇"</f>
        <v>黄薇</v>
      </c>
      <c r="E1075" s="8"/>
    </row>
    <row r="1076" spans="1:5" ht="21.75" customHeight="1">
      <c r="A1076" s="7">
        <v>1074</v>
      </c>
      <c r="B1076" s="8" t="str">
        <f>"54282023070321563199820"</f>
        <v>54282023070321563199820</v>
      </c>
      <c r="C1076" s="8" t="s">
        <v>11</v>
      </c>
      <c r="D1076" s="8" t="str">
        <f>"陈佳璐"</f>
        <v>陈佳璐</v>
      </c>
      <c r="E1076" s="8"/>
    </row>
    <row r="1077" spans="1:5" ht="21.75" customHeight="1">
      <c r="A1077" s="7">
        <v>1075</v>
      </c>
      <c r="B1077" s="8" t="str">
        <f>"54282023070322254499963"</f>
        <v>54282023070322254499963</v>
      </c>
      <c r="C1077" s="8" t="s">
        <v>11</v>
      </c>
      <c r="D1077" s="8" t="str">
        <f>"吴春妹"</f>
        <v>吴春妹</v>
      </c>
      <c r="E1077" s="8"/>
    </row>
    <row r="1078" spans="1:5" ht="21.75" customHeight="1">
      <c r="A1078" s="7">
        <v>1076</v>
      </c>
      <c r="B1078" s="8" t="str">
        <f>"542820230703231059100144"</f>
        <v>542820230703231059100144</v>
      </c>
      <c r="C1078" s="8" t="s">
        <v>11</v>
      </c>
      <c r="D1078" s="8" t="str">
        <f>"陈正"</f>
        <v>陈正</v>
      </c>
      <c r="E1078" s="8"/>
    </row>
    <row r="1079" spans="1:5" ht="21.75" customHeight="1">
      <c r="A1079" s="7">
        <v>1077</v>
      </c>
      <c r="B1079" s="8" t="str">
        <f>"542820230704004619100352"</f>
        <v>542820230704004619100352</v>
      </c>
      <c r="C1079" s="8" t="s">
        <v>11</v>
      </c>
      <c r="D1079" s="8" t="str">
        <f>"罗小虹"</f>
        <v>罗小虹</v>
      </c>
      <c r="E1079" s="8"/>
    </row>
    <row r="1080" spans="1:5" ht="21.75" customHeight="1">
      <c r="A1080" s="7">
        <v>1078</v>
      </c>
      <c r="B1080" s="8" t="str">
        <f>"54282023070321103699585"</f>
        <v>54282023070321103699585</v>
      </c>
      <c r="C1080" s="8" t="s">
        <v>11</v>
      </c>
      <c r="D1080" s="8" t="str">
        <f>"王利敏"</f>
        <v>王利敏</v>
      </c>
      <c r="E1080" s="8"/>
    </row>
    <row r="1081" spans="1:5" ht="21.75" customHeight="1">
      <c r="A1081" s="7">
        <v>1079</v>
      </c>
      <c r="B1081" s="8" t="str">
        <f>"542820230704083439100601"</f>
        <v>542820230704083439100601</v>
      </c>
      <c r="C1081" s="8" t="s">
        <v>11</v>
      </c>
      <c r="D1081" s="8" t="str">
        <f>"陈慧"</f>
        <v>陈慧</v>
      </c>
      <c r="E1081" s="8"/>
    </row>
    <row r="1082" spans="1:5" ht="21.75" customHeight="1">
      <c r="A1082" s="7">
        <v>1080</v>
      </c>
      <c r="B1082" s="8" t="str">
        <f>"542820230704085826100700"</f>
        <v>542820230704085826100700</v>
      </c>
      <c r="C1082" s="8" t="s">
        <v>11</v>
      </c>
      <c r="D1082" s="8" t="str">
        <f>"王娜"</f>
        <v>王娜</v>
      </c>
      <c r="E1082" s="8"/>
    </row>
    <row r="1083" spans="1:5" ht="21.75" customHeight="1">
      <c r="A1083" s="7">
        <v>1081</v>
      </c>
      <c r="B1083" s="8" t="str">
        <f>"542820230704082933100587"</f>
        <v>542820230704082933100587</v>
      </c>
      <c r="C1083" s="8" t="s">
        <v>11</v>
      </c>
      <c r="D1083" s="8" t="str">
        <f>"薛美花"</f>
        <v>薛美花</v>
      </c>
      <c r="E1083" s="8"/>
    </row>
    <row r="1084" spans="1:5" ht="21.75" customHeight="1">
      <c r="A1084" s="7">
        <v>1082</v>
      </c>
      <c r="B1084" s="8" t="str">
        <f>"542820230704083906100623"</f>
        <v>542820230704083906100623</v>
      </c>
      <c r="C1084" s="8" t="s">
        <v>11</v>
      </c>
      <c r="D1084" s="8" t="str">
        <f>"符桂萍 "</f>
        <v>符桂萍 </v>
      </c>
      <c r="E1084" s="8"/>
    </row>
    <row r="1085" spans="1:5" ht="21.75" customHeight="1">
      <c r="A1085" s="7">
        <v>1083</v>
      </c>
      <c r="B1085" s="8" t="str">
        <f>"542820230704103021101155"</f>
        <v>542820230704103021101155</v>
      </c>
      <c r="C1085" s="8" t="s">
        <v>11</v>
      </c>
      <c r="D1085" s="8" t="str">
        <f>"周梨梨"</f>
        <v>周梨梨</v>
      </c>
      <c r="E1085" s="8"/>
    </row>
    <row r="1086" spans="1:5" ht="21.75" customHeight="1">
      <c r="A1086" s="7">
        <v>1084</v>
      </c>
      <c r="B1086" s="8" t="str">
        <f>"54282023070316565498508"</f>
        <v>54282023070316565498508</v>
      </c>
      <c r="C1086" s="8" t="s">
        <v>11</v>
      </c>
      <c r="D1086" s="8" t="str">
        <f>"吴雪桦"</f>
        <v>吴雪桦</v>
      </c>
      <c r="E1086" s="8"/>
    </row>
    <row r="1087" spans="1:5" ht="21.75" customHeight="1">
      <c r="A1087" s="7">
        <v>1085</v>
      </c>
      <c r="B1087" s="8" t="str">
        <f>"542820230704110746101363"</f>
        <v>542820230704110746101363</v>
      </c>
      <c r="C1087" s="8" t="s">
        <v>11</v>
      </c>
      <c r="D1087" s="8" t="str">
        <f>"罗春钰"</f>
        <v>罗春钰</v>
      </c>
      <c r="E1087" s="8"/>
    </row>
    <row r="1088" spans="1:5" ht="21.75" customHeight="1">
      <c r="A1088" s="7">
        <v>1086</v>
      </c>
      <c r="B1088" s="9" t="str">
        <f>"54282023070317492598752"</f>
        <v>54282023070317492598752</v>
      </c>
      <c r="C1088" s="9" t="s">
        <v>11</v>
      </c>
      <c r="D1088" s="9" t="str">
        <f>"孙白洁"</f>
        <v>孙白洁</v>
      </c>
      <c r="E1088" s="9"/>
    </row>
    <row r="1089" spans="1:5" ht="21.75" customHeight="1">
      <c r="A1089" s="7">
        <v>1087</v>
      </c>
      <c r="B1089" s="8" t="str">
        <f>"54282023062809284676848"</f>
        <v>54282023062809284676848</v>
      </c>
      <c r="C1089" s="8" t="s">
        <v>12</v>
      </c>
      <c r="D1089" s="8" t="str">
        <f>"刘丹花"</f>
        <v>刘丹花</v>
      </c>
      <c r="E1089" s="8"/>
    </row>
    <row r="1090" spans="1:5" ht="21.75" customHeight="1">
      <c r="A1090" s="7">
        <v>1088</v>
      </c>
      <c r="B1090" s="8" t="str">
        <f>"54282023062810540377336"</f>
        <v>54282023062810540377336</v>
      </c>
      <c r="C1090" s="8" t="s">
        <v>12</v>
      </c>
      <c r="D1090" s="8" t="str">
        <f>"麦语音"</f>
        <v>麦语音</v>
      </c>
      <c r="E1090" s="8"/>
    </row>
    <row r="1091" spans="1:5" ht="21.75" customHeight="1">
      <c r="A1091" s="7">
        <v>1089</v>
      </c>
      <c r="B1091" s="8" t="str">
        <f>"54282023062812005577658"</f>
        <v>54282023062812005577658</v>
      </c>
      <c r="C1091" s="8" t="s">
        <v>12</v>
      </c>
      <c r="D1091" s="8" t="str">
        <f>"符泳珠"</f>
        <v>符泳珠</v>
      </c>
      <c r="E1091" s="8"/>
    </row>
    <row r="1092" spans="1:5" ht="21.75" customHeight="1">
      <c r="A1092" s="7">
        <v>1090</v>
      </c>
      <c r="B1092" s="8" t="str">
        <f>"54282023062809045176722"</f>
        <v>54282023062809045176722</v>
      </c>
      <c r="C1092" s="8" t="s">
        <v>12</v>
      </c>
      <c r="D1092" s="8" t="str">
        <f>"孙彩玲"</f>
        <v>孙彩玲</v>
      </c>
      <c r="E1092" s="8"/>
    </row>
    <row r="1093" spans="1:5" ht="21.75" customHeight="1">
      <c r="A1093" s="7">
        <v>1091</v>
      </c>
      <c r="B1093" s="8" t="str">
        <f>"54282023062811494677610"</f>
        <v>54282023062811494677610</v>
      </c>
      <c r="C1093" s="8" t="s">
        <v>12</v>
      </c>
      <c r="D1093" s="8" t="str">
        <f>"吴海珠"</f>
        <v>吴海珠</v>
      </c>
      <c r="E1093" s="8"/>
    </row>
    <row r="1094" spans="1:5" ht="21.75" customHeight="1">
      <c r="A1094" s="7">
        <v>1092</v>
      </c>
      <c r="B1094" s="8" t="str">
        <f>"54282023062812354377812"</f>
        <v>54282023062812354377812</v>
      </c>
      <c r="C1094" s="8" t="s">
        <v>12</v>
      </c>
      <c r="D1094" s="8" t="str">
        <f>"周威妙"</f>
        <v>周威妙</v>
      </c>
      <c r="E1094" s="8"/>
    </row>
    <row r="1095" spans="1:5" ht="21.75" customHeight="1">
      <c r="A1095" s="7">
        <v>1093</v>
      </c>
      <c r="B1095" s="8" t="str">
        <f>"54282023062813280278006"</f>
        <v>54282023062813280278006</v>
      </c>
      <c r="C1095" s="8" t="s">
        <v>12</v>
      </c>
      <c r="D1095" s="8" t="str">
        <f>"莫婷"</f>
        <v>莫婷</v>
      </c>
      <c r="E1095" s="8"/>
    </row>
    <row r="1096" spans="1:5" ht="21.75" customHeight="1">
      <c r="A1096" s="7">
        <v>1094</v>
      </c>
      <c r="B1096" s="8" t="str">
        <f>"54282023062813493678059"</f>
        <v>54282023062813493678059</v>
      </c>
      <c r="C1096" s="8" t="s">
        <v>12</v>
      </c>
      <c r="D1096" s="8" t="str">
        <f>"罗芳妮"</f>
        <v>罗芳妮</v>
      </c>
      <c r="E1096" s="8"/>
    </row>
    <row r="1097" spans="1:5" ht="21.75" customHeight="1">
      <c r="A1097" s="7">
        <v>1095</v>
      </c>
      <c r="B1097" s="8" t="str">
        <f>"54282023062809454676926"</f>
        <v>54282023062809454676926</v>
      </c>
      <c r="C1097" s="8" t="s">
        <v>12</v>
      </c>
      <c r="D1097" s="8" t="str">
        <f>"陈金花"</f>
        <v>陈金花</v>
      </c>
      <c r="E1097" s="8"/>
    </row>
    <row r="1098" spans="1:5" ht="21.75" customHeight="1">
      <c r="A1098" s="7">
        <v>1096</v>
      </c>
      <c r="B1098" s="8" t="str">
        <f>"54282023062815334778488"</f>
        <v>54282023062815334778488</v>
      </c>
      <c r="C1098" s="8" t="s">
        <v>12</v>
      </c>
      <c r="D1098" s="8" t="str">
        <f>"唐小妹"</f>
        <v>唐小妹</v>
      </c>
      <c r="E1098" s="8"/>
    </row>
    <row r="1099" spans="1:5" ht="21.75" customHeight="1">
      <c r="A1099" s="7">
        <v>1097</v>
      </c>
      <c r="B1099" s="8" t="str">
        <f>"54282023062815531978593"</f>
        <v>54282023062815531978593</v>
      </c>
      <c r="C1099" s="8" t="s">
        <v>12</v>
      </c>
      <c r="D1099" s="8" t="str">
        <f>"王春颖"</f>
        <v>王春颖</v>
      </c>
      <c r="E1099" s="8"/>
    </row>
    <row r="1100" spans="1:5" ht="21.75" customHeight="1">
      <c r="A1100" s="7">
        <v>1098</v>
      </c>
      <c r="B1100" s="8" t="str">
        <f>"54282023062816525378860"</f>
        <v>54282023062816525378860</v>
      </c>
      <c r="C1100" s="8" t="s">
        <v>12</v>
      </c>
      <c r="D1100" s="8" t="str">
        <f>"周明倩"</f>
        <v>周明倩</v>
      </c>
      <c r="E1100" s="8"/>
    </row>
    <row r="1101" spans="1:5" ht="21.75" customHeight="1">
      <c r="A1101" s="7">
        <v>1099</v>
      </c>
      <c r="B1101" s="8" t="str">
        <f>"54282023062818304579223"</f>
        <v>54282023062818304579223</v>
      </c>
      <c r="C1101" s="8" t="s">
        <v>12</v>
      </c>
      <c r="D1101" s="8" t="str">
        <f>"羊子花"</f>
        <v>羊子花</v>
      </c>
      <c r="E1101" s="8"/>
    </row>
    <row r="1102" spans="1:5" ht="21.75" customHeight="1">
      <c r="A1102" s="7">
        <v>1100</v>
      </c>
      <c r="B1102" s="8" t="str">
        <f>"54282023062817372979036"</f>
        <v>54282023062817372979036</v>
      </c>
      <c r="C1102" s="8" t="s">
        <v>12</v>
      </c>
      <c r="D1102" s="8" t="str">
        <f>"苏巧智"</f>
        <v>苏巧智</v>
      </c>
      <c r="E1102" s="8"/>
    </row>
    <row r="1103" spans="1:5" ht="21.75" customHeight="1">
      <c r="A1103" s="7">
        <v>1101</v>
      </c>
      <c r="B1103" s="8" t="str">
        <f>"54282023062818303979222"</f>
        <v>54282023062818303979222</v>
      </c>
      <c r="C1103" s="8" t="s">
        <v>12</v>
      </c>
      <c r="D1103" s="8" t="str">
        <f>"曾小起"</f>
        <v>曾小起</v>
      </c>
      <c r="E1103" s="8"/>
    </row>
    <row r="1104" spans="1:5" ht="21.75" customHeight="1">
      <c r="A1104" s="7">
        <v>1102</v>
      </c>
      <c r="B1104" s="8" t="str">
        <f>"54282023062819054379327"</f>
        <v>54282023062819054379327</v>
      </c>
      <c r="C1104" s="8" t="s">
        <v>12</v>
      </c>
      <c r="D1104" s="8" t="str">
        <f>"陈霞"</f>
        <v>陈霞</v>
      </c>
      <c r="E1104" s="8"/>
    </row>
    <row r="1105" spans="1:5" ht="21.75" customHeight="1">
      <c r="A1105" s="7">
        <v>1103</v>
      </c>
      <c r="B1105" s="8" t="str">
        <f>"54282023062819453579430"</f>
        <v>54282023062819453579430</v>
      </c>
      <c r="C1105" s="8" t="s">
        <v>12</v>
      </c>
      <c r="D1105" s="8" t="str">
        <f>"徐婉莹"</f>
        <v>徐婉莹</v>
      </c>
      <c r="E1105" s="8"/>
    </row>
    <row r="1106" spans="1:5" ht="21.75" customHeight="1">
      <c r="A1106" s="7">
        <v>1104</v>
      </c>
      <c r="B1106" s="8" t="str">
        <f>"54282023062819413979423"</f>
        <v>54282023062819413979423</v>
      </c>
      <c r="C1106" s="8" t="s">
        <v>12</v>
      </c>
      <c r="D1106" s="8" t="str">
        <f>"羊玲"</f>
        <v>羊玲</v>
      </c>
      <c r="E1106" s="8"/>
    </row>
    <row r="1107" spans="1:5" ht="21.75" customHeight="1">
      <c r="A1107" s="7">
        <v>1105</v>
      </c>
      <c r="B1107" s="8" t="str">
        <f>"54282023062821060979714"</f>
        <v>54282023062821060979714</v>
      </c>
      <c r="C1107" s="8" t="s">
        <v>12</v>
      </c>
      <c r="D1107" s="8" t="str">
        <f>"陈小妃"</f>
        <v>陈小妃</v>
      </c>
      <c r="E1107" s="8"/>
    </row>
    <row r="1108" spans="1:5" ht="21.75" customHeight="1">
      <c r="A1108" s="7">
        <v>1106</v>
      </c>
      <c r="B1108" s="8" t="str">
        <f>"54282023062821334479845"</f>
        <v>54282023062821334479845</v>
      </c>
      <c r="C1108" s="8" t="s">
        <v>12</v>
      </c>
      <c r="D1108" s="8" t="str">
        <f>"郑婷婷"</f>
        <v>郑婷婷</v>
      </c>
      <c r="E1108" s="8"/>
    </row>
    <row r="1109" spans="1:5" ht="21.75" customHeight="1">
      <c r="A1109" s="7">
        <v>1107</v>
      </c>
      <c r="B1109" s="8" t="str">
        <f>"54282023062820525179670"</f>
        <v>54282023062820525179670</v>
      </c>
      <c r="C1109" s="8" t="s">
        <v>12</v>
      </c>
      <c r="D1109" s="8" t="str">
        <f>"邢芳静"</f>
        <v>邢芳静</v>
      </c>
      <c r="E1109" s="8"/>
    </row>
    <row r="1110" spans="1:5" ht="21.75" customHeight="1">
      <c r="A1110" s="7">
        <v>1108</v>
      </c>
      <c r="B1110" s="8" t="str">
        <f>"54282023062821234379799"</f>
        <v>54282023062821234379799</v>
      </c>
      <c r="C1110" s="8" t="s">
        <v>12</v>
      </c>
      <c r="D1110" s="8" t="str">
        <f>"许治敏"</f>
        <v>许治敏</v>
      </c>
      <c r="E1110" s="8"/>
    </row>
    <row r="1111" spans="1:5" ht="21.75" customHeight="1">
      <c r="A1111" s="7">
        <v>1109</v>
      </c>
      <c r="B1111" s="8" t="str">
        <f>"54282023062822024779985"</f>
        <v>54282023062822024779985</v>
      </c>
      <c r="C1111" s="8" t="s">
        <v>12</v>
      </c>
      <c r="D1111" s="8" t="str">
        <f>"石萃姻"</f>
        <v>石萃姻</v>
      </c>
      <c r="E1111" s="8"/>
    </row>
    <row r="1112" spans="1:5" ht="21.75" customHeight="1">
      <c r="A1112" s="7">
        <v>1110</v>
      </c>
      <c r="B1112" s="8" t="str">
        <f>"54282023062821562979954"</f>
        <v>54282023062821562979954</v>
      </c>
      <c r="C1112" s="8" t="s">
        <v>12</v>
      </c>
      <c r="D1112" s="8" t="str">
        <f>"王媛"</f>
        <v>王媛</v>
      </c>
      <c r="E1112" s="8"/>
    </row>
    <row r="1113" spans="1:5" ht="21.75" customHeight="1">
      <c r="A1113" s="7">
        <v>1111</v>
      </c>
      <c r="B1113" s="8" t="str">
        <f>"54282023062822094080013"</f>
        <v>54282023062822094080013</v>
      </c>
      <c r="C1113" s="8" t="s">
        <v>12</v>
      </c>
      <c r="D1113" s="8" t="str">
        <f>"吴顶丹"</f>
        <v>吴顶丹</v>
      </c>
      <c r="E1113" s="8"/>
    </row>
    <row r="1114" spans="1:5" ht="21.75" customHeight="1">
      <c r="A1114" s="7">
        <v>1112</v>
      </c>
      <c r="B1114" s="8" t="str">
        <f>"54282023062822184480058"</f>
        <v>54282023062822184480058</v>
      </c>
      <c r="C1114" s="8" t="s">
        <v>12</v>
      </c>
      <c r="D1114" s="8" t="str">
        <f>"吴强丽"</f>
        <v>吴强丽</v>
      </c>
      <c r="E1114" s="8"/>
    </row>
    <row r="1115" spans="1:5" ht="21.75" customHeight="1">
      <c r="A1115" s="7">
        <v>1113</v>
      </c>
      <c r="B1115" s="8" t="str">
        <f>"54282023062909105180847"</f>
        <v>54282023062909105180847</v>
      </c>
      <c r="C1115" s="8" t="s">
        <v>12</v>
      </c>
      <c r="D1115" s="8" t="str">
        <f>"陈怡君"</f>
        <v>陈怡君</v>
      </c>
      <c r="E1115" s="8"/>
    </row>
    <row r="1116" spans="1:5" ht="21.75" customHeight="1">
      <c r="A1116" s="7">
        <v>1114</v>
      </c>
      <c r="B1116" s="8" t="str">
        <f>"54282023062909455781180"</f>
        <v>54282023062909455781180</v>
      </c>
      <c r="C1116" s="8" t="s">
        <v>12</v>
      </c>
      <c r="D1116" s="8" t="str">
        <f>"赵晓芳"</f>
        <v>赵晓芳</v>
      </c>
      <c r="E1116" s="8"/>
    </row>
    <row r="1117" spans="1:5" ht="21.75" customHeight="1">
      <c r="A1117" s="7">
        <v>1115</v>
      </c>
      <c r="B1117" s="8" t="str">
        <f>"54282023062910442381774"</f>
        <v>54282023062910442381774</v>
      </c>
      <c r="C1117" s="8" t="s">
        <v>12</v>
      </c>
      <c r="D1117" s="8" t="str">
        <f>"何振映"</f>
        <v>何振映</v>
      </c>
      <c r="E1117" s="8"/>
    </row>
    <row r="1118" spans="1:5" ht="21.75" customHeight="1">
      <c r="A1118" s="7">
        <v>1116</v>
      </c>
      <c r="B1118" s="8" t="str">
        <f>"54282023062912374382563"</f>
        <v>54282023062912374382563</v>
      </c>
      <c r="C1118" s="8" t="s">
        <v>12</v>
      </c>
      <c r="D1118" s="8" t="str">
        <f>"陈慧琳"</f>
        <v>陈慧琳</v>
      </c>
      <c r="E1118" s="8"/>
    </row>
    <row r="1119" spans="1:5" ht="21.75" customHeight="1">
      <c r="A1119" s="7">
        <v>1117</v>
      </c>
      <c r="B1119" s="8" t="str">
        <f>"54282023062912435082593"</f>
        <v>54282023062912435082593</v>
      </c>
      <c r="C1119" s="8" t="s">
        <v>12</v>
      </c>
      <c r="D1119" s="8" t="str">
        <f>"梁雅丽"</f>
        <v>梁雅丽</v>
      </c>
      <c r="E1119" s="8"/>
    </row>
    <row r="1120" spans="1:5" ht="21.75" customHeight="1">
      <c r="A1120" s="7">
        <v>1118</v>
      </c>
      <c r="B1120" s="8" t="str">
        <f>"54282023062912284782505"</f>
        <v>54282023062912284782505</v>
      </c>
      <c r="C1120" s="8" t="s">
        <v>12</v>
      </c>
      <c r="D1120" s="8" t="str">
        <f>"何秀转"</f>
        <v>何秀转</v>
      </c>
      <c r="E1120" s="8"/>
    </row>
    <row r="1121" spans="1:5" ht="21.75" customHeight="1">
      <c r="A1121" s="7">
        <v>1119</v>
      </c>
      <c r="B1121" s="8" t="str">
        <f>"54282023062910415581746"</f>
        <v>54282023062910415581746</v>
      </c>
      <c r="C1121" s="8" t="s">
        <v>12</v>
      </c>
      <c r="D1121" s="8" t="str">
        <f>"沈淑桃"</f>
        <v>沈淑桃</v>
      </c>
      <c r="E1121" s="8"/>
    </row>
    <row r="1122" spans="1:5" ht="21.75" customHeight="1">
      <c r="A1122" s="7">
        <v>1120</v>
      </c>
      <c r="B1122" s="8" t="str">
        <f>"54282023062913083982728"</f>
        <v>54282023062913083982728</v>
      </c>
      <c r="C1122" s="8" t="s">
        <v>12</v>
      </c>
      <c r="D1122" s="8" t="str">
        <f>"张帅丽"</f>
        <v>张帅丽</v>
      </c>
      <c r="E1122" s="8"/>
    </row>
    <row r="1123" spans="1:5" ht="21.75" customHeight="1">
      <c r="A1123" s="7">
        <v>1121</v>
      </c>
      <c r="B1123" s="8" t="str">
        <f>"54282023062821272579815"</f>
        <v>54282023062821272579815</v>
      </c>
      <c r="C1123" s="8" t="s">
        <v>12</v>
      </c>
      <c r="D1123" s="8" t="str">
        <f>"容将如"</f>
        <v>容将如</v>
      </c>
      <c r="E1123" s="8"/>
    </row>
    <row r="1124" spans="1:5" ht="21.75" customHeight="1">
      <c r="A1124" s="7">
        <v>1122</v>
      </c>
      <c r="B1124" s="8" t="str">
        <f>"54282023062814244678169"</f>
        <v>54282023062814244678169</v>
      </c>
      <c r="C1124" s="8" t="s">
        <v>12</v>
      </c>
      <c r="D1124" s="8" t="str">
        <f>"关远倩"</f>
        <v>关远倩</v>
      </c>
      <c r="E1124" s="8"/>
    </row>
    <row r="1125" spans="1:5" ht="21.75" customHeight="1">
      <c r="A1125" s="7">
        <v>1123</v>
      </c>
      <c r="B1125" s="8" t="str">
        <f>"54282023062911445682224"</f>
        <v>54282023062911445682224</v>
      </c>
      <c r="C1125" s="8" t="s">
        <v>12</v>
      </c>
      <c r="D1125" s="8" t="str">
        <f>"郑东"</f>
        <v>郑东</v>
      </c>
      <c r="E1125" s="8"/>
    </row>
    <row r="1126" spans="1:5" ht="21.75" customHeight="1">
      <c r="A1126" s="7">
        <v>1124</v>
      </c>
      <c r="B1126" s="8" t="str">
        <f>"54282023062918431684643"</f>
        <v>54282023062918431684643</v>
      </c>
      <c r="C1126" s="8" t="s">
        <v>12</v>
      </c>
      <c r="D1126" s="8" t="str">
        <f>"洪英凤"</f>
        <v>洪英凤</v>
      </c>
      <c r="E1126" s="8"/>
    </row>
    <row r="1127" spans="1:5" ht="21.75" customHeight="1">
      <c r="A1127" s="7">
        <v>1125</v>
      </c>
      <c r="B1127" s="8" t="str">
        <f>"54282023062919053384756"</f>
        <v>54282023062919053384756</v>
      </c>
      <c r="C1127" s="8" t="s">
        <v>12</v>
      </c>
      <c r="D1127" s="8" t="str">
        <f>"李向玲"</f>
        <v>李向玲</v>
      </c>
      <c r="E1127" s="8"/>
    </row>
    <row r="1128" spans="1:5" ht="21.75" customHeight="1">
      <c r="A1128" s="7">
        <v>1126</v>
      </c>
      <c r="B1128" s="8" t="str">
        <f>"54282023062918452584655"</f>
        <v>54282023062918452584655</v>
      </c>
      <c r="C1128" s="8" t="s">
        <v>12</v>
      </c>
      <c r="D1128" s="8" t="str">
        <f>"郭玉政"</f>
        <v>郭玉政</v>
      </c>
      <c r="E1128" s="8"/>
    </row>
    <row r="1129" spans="1:5" ht="21.75" customHeight="1">
      <c r="A1129" s="7">
        <v>1127</v>
      </c>
      <c r="B1129" s="8" t="str">
        <f>"54282023062916422383998"</f>
        <v>54282023062916422383998</v>
      </c>
      <c r="C1129" s="8" t="s">
        <v>12</v>
      </c>
      <c r="D1129" s="8" t="str">
        <f>"王庆丹"</f>
        <v>王庆丹</v>
      </c>
      <c r="E1129" s="8"/>
    </row>
    <row r="1130" spans="1:5" ht="21.75" customHeight="1">
      <c r="A1130" s="7">
        <v>1128</v>
      </c>
      <c r="B1130" s="8" t="str">
        <f>"54282023062920432885276"</f>
        <v>54282023062920432885276</v>
      </c>
      <c r="C1130" s="8" t="s">
        <v>12</v>
      </c>
      <c r="D1130" s="8" t="str">
        <f>"盛国冰"</f>
        <v>盛国冰</v>
      </c>
      <c r="E1130" s="8"/>
    </row>
    <row r="1131" spans="1:5" ht="21.75" customHeight="1">
      <c r="A1131" s="7">
        <v>1129</v>
      </c>
      <c r="B1131" s="8" t="str">
        <f>"54282023062921124085471"</f>
        <v>54282023062921124085471</v>
      </c>
      <c r="C1131" s="8" t="s">
        <v>12</v>
      </c>
      <c r="D1131" s="8" t="str">
        <f>"谢景益"</f>
        <v>谢景益</v>
      </c>
      <c r="E1131" s="8"/>
    </row>
    <row r="1132" spans="1:5" ht="21.75" customHeight="1">
      <c r="A1132" s="7">
        <v>1130</v>
      </c>
      <c r="B1132" s="8" t="str">
        <f>"54282023062816270278748"</f>
        <v>54282023062816270278748</v>
      </c>
      <c r="C1132" s="8" t="s">
        <v>12</v>
      </c>
      <c r="D1132" s="8" t="str">
        <f>"纪雪银"</f>
        <v>纪雪银</v>
      </c>
      <c r="E1132" s="8"/>
    </row>
    <row r="1133" spans="1:5" ht="21.75" customHeight="1">
      <c r="A1133" s="7">
        <v>1131</v>
      </c>
      <c r="B1133" s="8" t="str">
        <f>"54282023062922442286059"</f>
        <v>54282023062922442286059</v>
      </c>
      <c r="C1133" s="8" t="s">
        <v>12</v>
      </c>
      <c r="D1133" s="8" t="str">
        <f>"吴美娜"</f>
        <v>吴美娜</v>
      </c>
      <c r="E1133" s="8"/>
    </row>
    <row r="1134" spans="1:5" ht="21.75" customHeight="1">
      <c r="A1134" s="7">
        <v>1132</v>
      </c>
      <c r="B1134" s="8" t="str">
        <f>"54282023062922374686031"</f>
        <v>54282023062922374686031</v>
      </c>
      <c r="C1134" s="8" t="s">
        <v>12</v>
      </c>
      <c r="D1134" s="8" t="str">
        <f>"邢倩倩"</f>
        <v>邢倩倩</v>
      </c>
      <c r="E1134" s="8"/>
    </row>
    <row r="1135" spans="1:5" ht="21.75" customHeight="1">
      <c r="A1135" s="7">
        <v>1133</v>
      </c>
      <c r="B1135" s="8" t="str">
        <f>"54282023062923373486305"</f>
        <v>54282023062923373486305</v>
      </c>
      <c r="C1135" s="8" t="s">
        <v>12</v>
      </c>
      <c r="D1135" s="8" t="str">
        <f>"许秋妹"</f>
        <v>许秋妹</v>
      </c>
      <c r="E1135" s="8"/>
    </row>
    <row r="1136" spans="1:5" ht="21.75" customHeight="1">
      <c r="A1136" s="7">
        <v>1134</v>
      </c>
      <c r="B1136" s="8" t="str">
        <f>"54282023062921461885690"</f>
        <v>54282023062921461885690</v>
      </c>
      <c r="C1136" s="8" t="s">
        <v>12</v>
      </c>
      <c r="D1136" s="8" t="str">
        <f>"李萍"</f>
        <v>李萍</v>
      </c>
      <c r="E1136" s="8"/>
    </row>
    <row r="1137" spans="1:5" ht="21.75" customHeight="1">
      <c r="A1137" s="7">
        <v>1135</v>
      </c>
      <c r="B1137" s="8" t="str">
        <f>"54282023063007552486672"</f>
        <v>54282023063007552486672</v>
      </c>
      <c r="C1137" s="8" t="s">
        <v>12</v>
      </c>
      <c r="D1137" s="8" t="str">
        <f>"符华秀"</f>
        <v>符华秀</v>
      </c>
      <c r="E1137" s="8"/>
    </row>
    <row r="1138" spans="1:5" ht="21.75" customHeight="1">
      <c r="A1138" s="7">
        <v>1136</v>
      </c>
      <c r="B1138" s="8" t="str">
        <f>"54282023063009342287175"</f>
        <v>54282023063009342287175</v>
      </c>
      <c r="C1138" s="8" t="s">
        <v>12</v>
      </c>
      <c r="D1138" s="8" t="str">
        <f>"孙淑美"</f>
        <v>孙淑美</v>
      </c>
      <c r="E1138" s="8"/>
    </row>
    <row r="1139" spans="1:5" ht="21.75" customHeight="1">
      <c r="A1139" s="7">
        <v>1137</v>
      </c>
      <c r="B1139" s="8" t="str">
        <f>"54282023062809394876904"</f>
        <v>54282023062809394876904</v>
      </c>
      <c r="C1139" s="8" t="s">
        <v>12</v>
      </c>
      <c r="D1139" s="8" t="str">
        <f>"符丽艳"</f>
        <v>符丽艳</v>
      </c>
      <c r="E1139" s="8"/>
    </row>
    <row r="1140" spans="1:5" ht="21.75" customHeight="1">
      <c r="A1140" s="7">
        <v>1138</v>
      </c>
      <c r="B1140" s="8" t="str">
        <f>"54282023062810210977132"</f>
        <v>54282023062810210977132</v>
      </c>
      <c r="C1140" s="8" t="s">
        <v>12</v>
      </c>
      <c r="D1140" s="8" t="str">
        <f>"陈秋彬"</f>
        <v>陈秋彬</v>
      </c>
      <c r="E1140" s="8"/>
    </row>
    <row r="1141" spans="1:5" ht="21.75" customHeight="1">
      <c r="A1141" s="7">
        <v>1139</v>
      </c>
      <c r="B1141" s="8" t="str">
        <f>"54282023062919082084772"</f>
        <v>54282023062919082084772</v>
      </c>
      <c r="C1141" s="8" t="s">
        <v>12</v>
      </c>
      <c r="D1141" s="8" t="str">
        <f>"陈小翠"</f>
        <v>陈小翠</v>
      </c>
      <c r="E1141" s="8"/>
    </row>
    <row r="1142" spans="1:5" ht="21.75" customHeight="1">
      <c r="A1142" s="7">
        <v>1140</v>
      </c>
      <c r="B1142" s="8" t="str">
        <f>"54282023063011075187870"</f>
        <v>54282023063011075187870</v>
      </c>
      <c r="C1142" s="8" t="s">
        <v>12</v>
      </c>
      <c r="D1142" s="8" t="str">
        <f>"叶丽秋"</f>
        <v>叶丽秋</v>
      </c>
      <c r="E1142" s="8"/>
    </row>
    <row r="1143" spans="1:5" ht="21.75" customHeight="1">
      <c r="A1143" s="7">
        <v>1141</v>
      </c>
      <c r="B1143" s="8" t="str">
        <f>"54282023063010353287636"</f>
        <v>54282023063010353287636</v>
      </c>
      <c r="C1143" s="8" t="s">
        <v>12</v>
      </c>
      <c r="D1143" s="8" t="str">
        <f>"王艺铮"</f>
        <v>王艺铮</v>
      </c>
      <c r="E1143" s="8"/>
    </row>
    <row r="1144" spans="1:5" ht="21.75" customHeight="1">
      <c r="A1144" s="7">
        <v>1142</v>
      </c>
      <c r="B1144" s="8" t="str">
        <f>"54282023062910450381779"</f>
        <v>54282023062910450381779</v>
      </c>
      <c r="C1144" s="8" t="s">
        <v>12</v>
      </c>
      <c r="D1144" s="8" t="str">
        <f>"李乾英"</f>
        <v>李乾英</v>
      </c>
      <c r="E1144" s="8"/>
    </row>
    <row r="1145" spans="1:5" ht="21.75" customHeight="1">
      <c r="A1145" s="7">
        <v>1143</v>
      </c>
      <c r="B1145" s="8" t="str">
        <f>"54282023063012450088422"</f>
        <v>54282023063012450088422</v>
      </c>
      <c r="C1145" s="8" t="s">
        <v>12</v>
      </c>
      <c r="D1145" s="8" t="str">
        <f>"罗维菊"</f>
        <v>罗维菊</v>
      </c>
      <c r="E1145" s="8"/>
    </row>
    <row r="1146" spans="1:5" ht="21.75" customHeight="1">
      <c r="A1146" s="7">
        <v>1144</v>
      </c>
      <c r="B1146" s="8" t="str">
        <f>"54282023063011191487937"</f>
        <v>54282023063011191487937</v>
      </c>
      <c r="C1146" s="8" t="s">
        <v>12</v>
      </c>
      <c r="D1146" s="8" t="str">
        <f>"吴莹莹"</f>
        <v>吴莹莹</v>
      </c>
      <c r="E1146" s="8"/>
    </row>
    <row r="1147" spans="1:5" ht="21.75" customHeight="1">
      <c r="A1147" s="7">
        <v>1145</v>
      </c>
      <c r="B1147" s="8" t="str">
        <f>"54282023063012543388483"</f>
        <v>54282023063012543388483</v>
      </c>
      <c r="C1147" s="8" t="s">
        <v>12</v>
      </c>
      <c r="D1147" s="8" t="str">
        <f>"陈小琪"</f>
        <v>陈小琪</v>
      </c>
      <c r="E1147" s="8"/>
    </row>
    <row r="1148" spans="1:5" ht="21.75" customHeight="1">
      <c r="A1148" s="7">
        <v>1146</v>
      </c>
      <c r="B1148" s="8" t="str">
        <f>"54282023062910135581467"</f>
        <v>54282023062910135581467</v>
      </c>
      <c r="C1148" s="8" t="s">
        <v>12</v>
      </c>
      <c r="D1148" s="8" t="str">
        <f>"刘文倩"</f>
        <v>刘文倩</v>
      </c>
      <c r="E1148" s="8"/>
    </row>
    <row r="1149" spans="1:5" ht="21.75" customHeight="1">
      <c r="A1149" s="7">
        <v>1147</v>
      </c>
      <c r="B1149" s="8" t="str">
        <f>"54282023063012472488440"</f>
        <v>54282023063012472488440</v>
      </c>
      <c r="C1149" s="8" t="s">
        <v>12</v>
      </c>
      <c r="D1149" s="8" t="str">
        <f>"林秋妹"</f>
        <v>林秋妹</v>
      </c>
      <c r="E1149" s="8"/>
    </row>
    <row r="1150" spans="1:5" ht="21.75" customHeight="1">
      <c r="A1150" s="7">
        <v>1148</v>
      </c>
      <c r="B1150" s="8" t="str">
        <f>"54282023063012254288302"</f>
        <v>54282023063012254288302</v>
      </c>
      <c r="C1150" s="8" t="s">
        <v>12</v>
      </c>
      <c r="D1150" s="8" t="str">
        <f>"甘彩鸾"</f>
        <v>甘彩鸾</v>
      </c>
      <c r="E1150" s="8"/>
    </row>
    <row r="1151" spans="1:5" ht="21.75" customHeight="1">
      <c r="A1151" s="7">
        <v>1149</v>
      </c>
      <c r="B1151" s="8" t="str">
        <f>"54282023062916500384057"</f>
        <v>54282023062916500384057</v>
      </c>
      <c r="C1151" s="8" t="s">
        <v>12</v>
      </c>
      <c r="D1151" s="8" t="str">
        <f>"黄丽"</f>
        <v>黄丽</v>
      </c>
      <c r="E1151" s="8"/>
    </row>
    <row r="1152" spans="1:5" ht="21.75" customHeight="1">
      <c r="A1152" s="7">
        <v>1150</v>
      </c>
      <c r="B1152" s="8" t="str">
        <f>"54282023062919250484857"</f>
        <v>54282023062919250484857</v>
      </c>
      <c r="C1152" s="8" t="s">
        <v>12</v>
      </c>
      <c r="D1152" s="8" t="str">
        <f>"符仙"</f>
        <v>符仙</v>
      </c>
      <c r="E1152" s="8"/>
    </row>
    <row r="1153" spans="1:5" ht="21.75" customHeight="1">
      <c r="A1153" s="7">
        <v>1151</v>
      </c>
      <c r="B1153" s="8" t="str">
        <f>"54282023063016554189933"</f>
        <v>54282023063016554189933</v>
      </c>
      <c r="C1153" s="8" t="s">
        <v>12</v>
      </c>
      <c r="D1153" s="8" t="str">
        <f>"符秋艾"</f>
        <v>符秋艾</v>
      </c>
      <c r="E1153" s="8"/>
    </row>
    <row r="1154" spans="1:5" ht="21.75" customHeight="1">
      <c r="A1154" s="7">
        <v>1152</v>
      </c>
      <c r="B1154" s="8" t="str">
        <f>"54282023063017024789948"</f>
        <v>54282023063017024789948</v>
      </c>
      <c r="C1154" s="8" t="s">
        <v>12</v>
      </c>
      <c r="D1154" s="8" t="str">
        <f>"薛秋妍"</f>
        <v>薛秋妍</v>
      </c>
      <c r="E1154" s="8"/>
    </row>
    <row r="1155" spans="1:5" ht="21.75" customHeight="1">
      <c r="A1155" s="7">
        <v>1153</v>
      </c>
      <c r="B1155" s="8" t="str">
        <f>"54282023063015520989729"</f>
        <v>54282023063015520989729</v>
      </c>
      <c r="C1155" s="8" t="s">
        <v>12</v>
      </c>
      <c r="D1155" s="8" t="str">
        <f>"陈菊"</f>
        <v>陈菊</v>
      </c>
      <c r="E1155" s="8"/>
    </row>
    <row r="1156" spans="1:5" ht="21.75" customHeight="1">
      <c r="A1156" s="7">
        <v>1154</v>
      </c>
      <c r="B1156" s="8" t="str">
        <f>"54282023063018025690089"</f>
        <v>54282023063018025690089</v>
      </c>
      <c r="C1156" s="8" t="s">
        <v>12</v>
      </c>
      <c r="D1156" s="8" t="str">
        <f>"庄美娇"</f>
        <v>庄美娇</v>
      </c>
      <c r="E1156" s="8"/>
    </row>
    <row r="1157" spans="1:5" ht="21.75" customHeight="1">
      <c r="A1157" s="7">
        <v>1155</v>
      </c>
      <c r="B1157" s="8" t="str">
        <f>"54282023063018372090175"</f>
        <v>54282023063018372090175</v>
      </c>
      <c r="C1157" s="8" t="s">
        <v>12</v>
      </c>
      <c r="D1157" s="8" t="str">
        <f>"周小红"</f>
        <v>周小红</v>
      </c>
      <c r="E1157" s="8"/>
    </row>
    <row r="1158" spans="1:5" ht="21.75" customHeight="1">
      <c r="A1158" s="7">
        <v>1156</v>
      </c>
      <c r="B1158" s="8" t="str">
        <f>"54282023062917582984422"</f>
        <v>54282023062917582984422</v>
      </c>
      <c r="C1158" s="8" t="s">
        <v>12</v>
      </c>
      <c r="D1158" s="8" t="str">
        <f>"符琼春"</f>
        <v>符琼春</v>
      </c>
      <c r="E1158" s="8"/>
    </row>
    <row r="1159" spans="1:5" ht="21.75" customHeight="1">
      <c r="A1159" s="7">
        <v>1157</v>
      </c>
      <c r="B1159" s="8" t="str">
        <f>"54282023062815505778584"</f>
        <v>54282023062815505778584</v>
      </c>
      <c r="C1159" s="8" t="s">
        <v>12</v>
      </c>
      <c r="D1159" s="8" t="str">
        <f>"刘换彩"</f>
        <v>刘换彩</v>
      </c>
      <c r="E1159" s="8"/>
    </row>
    <row r="1160" spans="1:5" ht="21.75" customHeight="1">
      <c r="A1160" s="7">
        <v>1158</v>
      </c>
      <c r="B1160" s="8" t="str">
        <f>"54282023062921554185765"</f>
        <v>54282023062921554185765</v>
      </c>
      <c r="C1160" s="8" t="s">
        <v>12</v>
      </c>
      <c r="D1160" s="8" t="str">
        <f>"王玉斌"</f>
        <v>王玉斌</v>
      </c>
      <c r="E1160" s="8"/>
    </row>
    <row r="1161" spans="1:5" ht="21.75" customHeight="1">
      <c r="A1161" s="7">
        <v>1159</v>
      </c>
      <c r="B1161" s="8" t="str">
        <f>"54282023062818241879198"</f>
        <v>54282023062818241879198</v>
      </c>
      <c r="C1161" s="8" t="s">
        <v>12</v>
      </c>
      <c r="D1161" s="8" t="str">
        <f>"朱壮月"</f>
        <v>朱壮月</v>
      </c>
      <c r="E1161" s="8"/>
    </row>
    <row r="1162" spans="1:5" ht="21.75" customHeight="1">
      <c r="A1162" s="7">
        <v>1160</v>
      </c>
      <c r="B1162" s="8" t="str">
        <f>"54282023063020521490415"</f>
        <v>54282023063020521490415</v>
      </c>
      <c r="C1162" s="8" t="s">
        <v>12</v>
      </c>
      <c r="D1162" s="8" t="str">
        <f>"颜春兰"</f>
        <v>颜春兰</v>
      </c>
      <c r="E1162" s="8"/>
    </row>
    <row r="1163" spans="1:5" ht="21.75" customHeight="1">
      <c r="A1163" s="7">
        <v>1161</v>
      </c>
      <c r="B1163" s="8" t="str">
        <f>"54282023062822305080104"</f>
        <v>54282023062822305080104</v>
      </c>
      <c r="C1163" s="8" t="s">
        <v>12</v>
      </c>
      <c r="D1163" s="8" t="str">
        <f>"冯艳芳"</f>
        <v>冯艳芳</v>
      </c>
      <c r="E1163" s="8"/>
    </row>
    <row r="1164" spans="1:5" ht="21.75" customHeight="1">
      <c r="A1164" s="7">
        <v>1162</v>
      </c>
      <c r="B1164" s="8" t="str">
        <f>"54282023062822421180137"</f>
        <v>54282023062822421180137</v>
      </c>
      <c r="C1164" s="8" t="s">
        <v>12</v>
      </c>
      <c r="D1164" s="8" t="str">
        <f>"盛紫怡"</f>
        <v>盛紫怡</v>
      </c>
      <c r="E1164" s="8"/>
    </row>
    <row r="1165" spans="1:5" ht="21.75" customHeight="1">
      <c r="A1165" s="7">
        <v>1163</v>
      </c>
      <c r="B1165" s="8" t="str">
        <f>"54282023063022540490646"</f>
        <v>54282023063022540490646</v>
      </c>
      <c r="C1165" s="8" t="s">
        <v>12</v>
      </c>
      <c r="D1165" s="8" t="str">
        <f>"冯华清"</f>
        <v>冯华清</v>
      </c>
      <c r="E1165" s="8"/>
    </row>
    <row r="1166" spans="1:5" ht="21.75" customHeight="1">
      <c r="A1166" s="7">
        <v>1164</v>
      </c>
      <c r="B1166" s="8" t="str">
        <f>"54282023063022560790650"</f>
        <v>54282023063022560790650</v>
      </c>
      <c r="C1166" s="8" t="s">
        <v>12</v>
      </c>
      <c r="D1166" s="8" t="str">
        <f>"林有妹"</f>
        <v>林有妹</v>
      </c>
      <c r="E1166" s="8"/>
    </row>
    <row r="1167" spans="1:5" ht="21.75" customHeight="1">
      <c r="A1167" s="7">
        <v>1165</v>
      </c>
      <c r="B1167" s="8" t="str">
        <f>"54282023063023492790730"</f>
        <v>54282023063023492790730</v>
      </c>
      <c r="C1167" s="8" t="s">
        <v>12</v>
      </c>
      <c r="D1167" s="8" t="str">
        <f>"符小妮"</f>
        <v>符小妮</v>
      </c>
      <c r="E1167" s="8"/>
    </row>
    <row r="1168" spans="1:5" ht="21.75" customHeight="1">
      <c r="A1168" s="7">
        <v>1166</v>
      </c>
      <c r="B1168" s="8" t="str">
        <f>"54282023062822034479989"</f>
        <v>54282023062822034479989</v>
      </c>
      <c r="C1168" s="8" t="s">
        <v>12</v>
      </c>
      <c r="D1168" s="8" t="str">
        <f>"周志萍"</f>
        <v>周志萍</v>
      </c>
      <c r="E1168" s="8"/>
    </row>
    <row r="1169" spans="1:5" ht="21.75" customHeight="1">
      <c r="A1169" s="7">
        <v>1167</v>
      </c>
      <c r="B1169" s="8" t="str">
        <f>"54282023070100560390782"</f>
        <v>54282023070100560390782</v>
      </c>
      <c r="C1169" s="8" t="s">
        <v>12</v>
      </c>
      <c r="D1169" s="8" t="str">
        <f>"黎如婷"</f>
        <v>黎如婷</v>
      </c>
      <c r="E1169" s="8"/>
    </row>
    <row r="1170" spans="1:5" ht="21.75" customHeight="1">
      <c r="A1170" s="7">
        <v>1168</v>
      </c>
      <c r="B1170" s="8" t="str">
        <f>"54282023070110103391051"</f>
        <v>54282023070110103391051</v>
      </c>
      <c r="C1170" s="8" t="s">
        <v>12</v>
      </c>
      <c r="D1170" s="8" t="str">
        <f>"孙如新"</f>
        <v>孙如新</v>
      </c>
      <c r="E1170" s="8"/>
    </row>
    <row r="1171" spans="1:5" ht="21.75" customHeight="1">
      <c r="A1171" s="7">
        <v>1169</v>
      </c>
      <c r="B1171" s="8" t="str">
        <f>"54282023070110452391144"</f>
        <v>54282023070110452391144</v>
      </c>
      <c r="C1171" s="8" t="s">
        <v>12</v>
      </c>
      <c r="D1171" s="8" t="str">
        <f>"林志娴"</f>
        <v>林志娴</v>
      </c>
      <c r="E1171" s="8"/>
    </row>
    <row r="1172" spans="1:5" ht="21.75" customHeight="1">
      <c r="A1172" s="7">
        <v>1170</v>
      </c>
      <c r="B1172" s="8" t="str">
        <f>"54282023070110565591170"</f>
        <v>54282023070110565591170</v>
      </c>
      <c r="C1172" s="8" t="s">
        <v>12</v>
      </c>
      <c r="D1172" s="8" t="str">
        <f>"李现爱"</f>
        <v>李现爱</v>
      </c>
      <c r="E1172" s="8"/>
    </row>
    <row r="1173" spans="1:5" ht="21.75" customHeight="1">
      <c r="A1173" s="7">
        <v>1171</v>
      </c>
      <c r="B1173" s="8" t="str">
        <f>"54282023070112383391394"</f>
        <v>54282023070112383391394</v>
      </c>
      <c r="C1173" s="8" t="s">
        <v>12</v>
      </c>
      <c r="D1173" s="8" t="str">
        <f>"黄芯如"</f>
        <v>黄芯如</v>
      </c>
      <c r="E1173" s="8"/>
    </row>
    <row r="1174" spans="1:5" ht="21.75" customHeight="1">
      <c r="A1174" s="7">
        <v>1172</v>
      </c>
      <c r="B1174" s="8" t="str">
        <f>"54282023062910390281715"</f>
        <v>54282023062910390281715</v>
      </c>
      <c r="C1174" s="8" t="s">
        <v>12</v>
      </c>
      <c r="D1174" s="8" t="str">
        <f>"胡正女"</f>
        <v>胡正女</v>
      </c>
      <c r="E1174" s="8"/>
    </row>
    <row r="1175" spans="1:5" ht="21.75" customHeight="1">
      <c r="A1175" s="7">
        <v>1173</v>
      </c>
      <c r="B1175" s="8" t="str">
        <f>"54282023070112231591355"</f>
        <v>54282023070112231591355</v>
      </c>
      <c r="C1175" s="8" t="s">
        <v>12</v>
      </c>
      <c r="D1175" s="8" t="str">
        <f>"冯少丹"</f>
        <v>冯少丹</v>
      </c>
      <c r="E1175" s="8"/>
    </row>
    <row r="1176" spans="1:5" ht="21.75" customHeight="1">
      <c r="A1176" s="7">
        <v>1174</v>
      </c>
      <c r="B1176" s="8" t="str">
        <f>"54282023070114332491611"</f>
        <v>54282023070114332491611</v>
      </c>
      <c r="C1176" s="8" t="s">
        <v>12</v>
      </c>
      <c r="D1176" s="8" t="str">
        <f>"许欣桦"</f>
        <v>许欣桦</v>
      </c>
      <c r="E1176" s="8"/>
    </row>
    <row r="1177" spans="1:5" ht="21.75" customHeight="1">
      <c r="A1177" s="7">
        <v>1175</v>
      </c>
      <c r="B1177" s="8" t="str">
        <f>"54282023062920004085032"</f>
        <v>54282023062920004085032</v>
      </c>
      <c r="C1177" s="8" t="s">
        <v>12</v>
      </c>
      <c r="D1177" s="8" t="str">
        <f>"陈秀霞"</f>
        <v>陈秀霞</v>
      </c>
      <c r="E1177" s="8"/>
    </row>
    <row r="1178" spans="1:5" ht="21.75" customHeight="1">
      <c r="A1178" s="7">
        <v>1176</v>
      </c>
      <c r="B1178" s="8" t="str">
        <f>"54282023062914074382975"</f>
        <v>54282023062914074382975</v>
      </c>
      <c r="C1178" s="8" t="s">
        <v>12</v>
      </c>
      <c r="D1178" s="8" t="str">
        <f>"钟虹"</f>
        <v>钟虹</v>
      </c>
      <c r="E1178" s="8"/>
    </row>
    <row r="1179" spans="1:5" ht="21.75" customHeight="1">
      <c r="A1179" s="7">
        <v>1177</v>
      </c>
      <c r="B1179" s="8" t="str">
        <f>"54282023063017100389966"</f>
        <v>54282023063017100389966</v>
      </c>
      <c r="C1179" s="8" t="s">
        <v>12</v>
      </c>
      <c r="D1179" s="8" t="str">
        <f>"叶小梅"</f>
        <v>叶小梅</v>
      </c>
      <c r="E1179" s="8"/>
    </row>
    <row r="1180" spans="1:5" ht="21.75" customHeight="1">
      <c r="A1180" s="7">
        <v>1178</v>
      </c>
      <c r="B1180" s="8" t="str">
        <f>"54282023070117525091989"</f>
        <v>54282023070117525091989</v>
      </c>
      <c r="C1180" s="8" t="s">
        <v>12</v>
      </c>
      <c r="D1180" s="8" t="str">
        <f>"郑国娟"</f>
        <v>郑国娟</v>
      </c>
      <c r="E1180" s="8"/>
    </row>
    <row r="1181" spans="1:5" ht="21.75" customHeight="1">
      <c r="A1181" s="7">
        <v>1179</v>
      </c>
      <c r="B1181" s="8" t="str">
        <f>"54282023063016172489837"</f>
        <v>54282023063016172489837</v>
      </c>
      <c r="C1181" s="8" t="s">
        <v>12</v>
      </c>
      <c r="D1181" s="8" t="str">
        <f>"符静阳"</f>
        <v>符静阳</v>
      </c>
      <c r="E1181" s="8"/>
    </row>
    <row r="1182" spans="1:5" ht="21.75" customHeight="1">
      <c r="A1182" s="7">
        <v>1180</v>
      </c>
      <c r="B1182" s="8" t="str">
        <f>"54282023063011363888034"</f>
        <v>54282023063011363888034</v>
      </c>
      <c r="C1182" s="8" t="s">
        <v>12</v>
      </c>
      <c r="D1182" s="8" t="str">
        <f>"邢惠婷"</f>
        <v>邢惠婷</v>
      </c>
      <c r="E1182" s="8"/>
    </row>
    <row r="1183" spans="1:5" ht="21.75" customHeight="1">
      <c r="A1183" s="7">
        <v>1181</v>
      </c>
      <c r="B1183" s="8" t="str">
        <f>"54282023063012375688373"</f>
        <v>54282023063012375688373</v>
      </c>
      <c r="C1183" s="8" t="s">
        <v>12</v>
      </c>
      <c r="D1183" s="8" t="str">
        <f>"郭荣兰"</f>
        <v>郭荣兰</v>
      </c>
      <c r="E1183" s="8"/>
    </row>
    <row r="1184" spans="1:5" ht="21.75" customHeight="1">
      <c r="A1184" s="7">
        <v>1182</v>
      </c>
      <c r="B1184" s="8" t="str">
        <f>"54282023070119201592152"</f>
        <v>54282023070119201592152</v>
      </c>
      <c r="C1184" s="8" t="s">
        <v>12</v>
      </c>
      <c r="D1184" s="8" t="str">
        <f>"王羽虹"</f>
        <v>王羽虹</v>
      </c>
      <c r="E1184" s="8"/>
    </row>
    <row r="1185" spans="1:5" ht="21.75" customHeight="1">
      <c r="A1185" s="7">
        <v>1183</v>
      </c>
      <c r="B1185" s="8" t="str">
        <f>"54282023063022050990558"</f>
        <v>54282023063022050990558</v>
      </c>
      <c r="C1185" s="8" t="s">
        <v>12</v>
      </c>
      <c r="D1185" s="8" t="str">
        <f>"陈莹"</f>
        <v>陈莹</v>
      </c>
      <c r="E1185" s="8"/>
    </row>
    <row r="1186" spans="1:5" ht="21.75" customHeight="1">
      <c r="A1186" s="7">
        <v>1184</v>
      </c>
      <c r="B1186" s="8" t="str">
        <f>"54282023070123511192704"</f>
        <v>54282023070123511192704</v>
      </c>
      <c r="C1186" s="8" t="s">
        <v>12</v>
      </c>
      <c r="D1186" s="8" t="str">
        <f>"李海颜"</f>
        <v>李海颜</v>
      </c>
      <c r="E1186" s="8"/>
    </row>
    <row r="1187" spans="1:5" ht="21.75" customHeight="1">
      <c r="A1187" s="7">
        <v>1185</v>
      </c>
      <c r="B1187" s="8" t="str">
        <f>"54282023070208313292855"</f>
        <v>54282023070208313292855</v>
      </c>
      <c r="C1187" s="8" t="s">
        <v>12</v>
      </c>
      <c r="D1187" s="8" t="str">
        <f>"何金桃"</f>
        <v>何金桃</v>
      </c>
      <c r="E1187" s="8"/>
    </row>
    <row r="1188" spans="1:5" ht="21.75" customHeight="1">
      <c r="A1188" s="7">
        <v>1186</v>
      </c>
      <c r="B1188" s="8" t="str">
        <f>"54282023070209540293069"</f>
        <v>54282023070209540293069</v>
      </c>
      <c r="C1188" s="8" t="s">
        <v>12</v>
      </c>
      <c r="D1188" s="8" t="str">
        <f>"王泰燕"</f>
        <v>王泰燕</v>
      </c>
      <c r="E1188" s="8"/>
    </row>
    <row r="1189" spans="1:5" ht="21.75" customHeight="1">
      <c r="A1189" s="7">
        <v>1187</v>
      </c>
      <c r="B1189" s="8" t="str">
        <f>"54282023062822175680051"</f>
        <v>54282023062822175680051</v>
      </c>
      <c r="C1189" s="8" t="s">
        <v>12</v>
      </c>
      <c r="D1189" s="8" t="str">
        <f>"王菊云"</f>
        <v>王菊云</v>
      </c>
      <c r="E1189" s="8"/>
    </row>
    <row r="1190" spans="1:5" ht="21.75" customHeight="1">
      <c r="A1190" s="7">
        <v>1188</v>
      </c>
      <c r="B1190" s="8" t="str">
        <f>"54282023070210360193203"</f>
        <v>54282023070210360193203</v>
      </c>
      <c r="C1190" s="8" t="s">
        <v>12</v>
      </c>
      <c r="D1190" s="8" t="str">
        <f>"韦小方"</f>
        <v>韦小方</v>
      </c>
      <c r="E1190" s="8"/>
    </row>
    <row r="1191" spans="1:5" ht="21.75" customHeight="1">
      <c r="A1191" s="7">
        <v>1189</v>
      </c>
      <c r="B1191" s="8" t="str">
        <f>"54282023070209485793054"</f>
        <v>54282023070209485793054</v>
      </c>
      <c r="C1191" s="8" t="s">
        <v>12</v>
      </c>
      <c r="D1191" s="8" t="str">
        <f>"黎晴"</f>
        <v>黎晴</v>
      </c>
      <c r="E1191" s="8"/>
    </row>
    <row r="1192" spans="1:5" ht="21.75" customHeight="1">
      <c r="A1192" s="7">
        <v>1190</v>
      </c>
      <c r="B1192" s="8" t="str">
        <f>"54282023070108125190852"</f>
        <v>54282023070108125190852</v>
      </c>
      <c r="C1192" s="8" t="s">
        <v>12</v>
      </c>
      <c r="D1192" s="8" t="str">
        <f>"戴珍珍"</f>
        <v>戴珍珍</v>
      </c>
      <c r="E1192" s="8"/>
    </row>
    <row r="1193" spans="1:5" ht="21.75" customHeight="1">
      <c r="A1193" s="7">
        <v>1191</v>
      </c>
      <c r="B1193" s="8" t="str">
        <f>"54282023070211002293270"</f>
        <v>54282023070211002293270</v>
      </c>
      <c r="C1193" s="8" t="s">
        <v>12</v>
      </c>
      <c r="D1193" s="8" t="str">
        <f>"黎雯婷"</f>
        <v>黎雯婷</v>
      </c>
      <c r="E1193" s="8"/>
    </row>
    <row r="1194" spans="1:5" ht="21.75" customHeight="1">
      <c r="A1194" s="7">
        <v>1192</v>
      </c>
      <c r="B1194" s="8" t="str">
        <f>"54282023070212483093543"</f>
        <v>54282023070212483093543</v>
      </c>
      <c r="C1194" s="8" t="s">
        <v>12</v>
      </c>
      <c r="D1194" s="8" t="str">
        <f>"黄晓雅"</f>
        <v>黄晓雅</v>
      </c>
      <c r="E1194" s="8"/>
    </row>
    <row r="1195" spans="1:5" ht="21.75" customHeight="1">
      <c r="A1195" s="7">
        <v>1193</v>
      </c>
      <c r="B1195" s="8" t="str">
        <f>"54282023070214033693729"</f>
        <v>54282023070214033693729</v>
      </c>
      <c r="C1195" s="8" t="s">
        <v>12</v>
      </c>
      <c r="D1195" s="8" t="str">
        <f>"罗周情"</f>
        <v>罗周情</v>
      </c>
      <c r="E1195" s="8"/>
    </row>
    <row r="1196" spans="1:5" ht="21.75" customHeight="1">
      <c r="A1196" s="7">
        <v>1194</v>
      </c>
      <c r="B1196" s="8" t="str">
        <f>"54282023062816392178803"</f>
        <v>54282023062816392178803</v>
      </c>
      <c r="C1196" s="8" t="s">
        <v>12</v>
      </c>
      <c r="D1196" s="8" t="str">
        <f>"苏芹莹"</f>
        <v>苏芹莹</v>
      </c>
      <c r="E1196" s="8"/>
    </row>
    <row r="1197" spans="1:5" ht="21.75" customHeight="1">
      <c r="A1197" s="7">
        <v>1195</v>
      </c>
      <c r="B1197" s="8" t="str">
        <f>"54282023070117001691880"</f>
        <v>54282023070117001691880</v>
      </c>
      <c r="C1197" s="8" t="s">
        <v>12</v>
      </c>
      <c r="D1197" s="8" t="str">
        <f>"林天妍"</f>
        <v>林天妍</v>
      </c>
      <c r="E1197" s="8"/>
    </row>
    <row r="1198" spans="1:5" ht="21.75" customHeight="1">
      <c r="A1198" s="7">
        <v>1196</v>
      </c>
      <c r="B1198" s="8" t="str">
        <f>"54282023063011292987999"</f>
        <v>54282023063011292987999</v>
      </c>
      <c r="C1198" s="8" t="s">
        <v>12</v>
      </c>
      <c r="D1198" s="8" t="str">
        <f>"刘家欣"</f>
        <v>刘家欣</v>
      </c>
      <c r="E1198" s="8"/>
    </row>
    <row r="1199" spans="1:5" ht="21.75" customHeight="1">
      <c r="A1199" s="7">
        <v>1197</v>
      </c>
      <c r="B1199" s="8" t="str">
        <f>"54282023070210352893201"</f>
        <v>54282023070210352893201</v>
      </c>
      <c r="C1199" s="8" t="s">
        <v>12</v>
      </c>
      <c r="D1199" s="8" t="str">
        <f>"蔡倩"</f>
        <v>蔡倩</v>
      </c>
      <c r="E1199" s="8"/>
    </row>
    <row r="1200" spans="1:5" ht="21.75" customHeight="1">
      <c r="A1200" s="7">
        <v>1198</v>
      </c>
      <c r="B1200" s="8" t="str">
        <f>"54282023062916102283776"</f>
        <v>54282023062916102283776</v>
      </c>
      <c r="C1200" s="8" t="s">
        <v>12</v>
      </c>
      <c r="D1200" s="8" t="str">
        <f>"吴桂妍"</f>
        <v>吴桂妍</v>
      </c>
      <c r="E1200" s="8"/>
    </row>
    <row r="1201" spans="1:5" ht="21.75" customHeight="1">
      <c r="A1201" s="7">
        <v>1199</v>
      </c>
      <c r="B1201" s="8" t="str">
        <f>"54282023070216365994106"</f>
        <v>54282023070216365994106</v>
      </c>
      <c r="C1201" s="8" t="s">
        <v>12</v>
      </c>
      <c r="D1201" s="8" t="str">
        <f>"陈春娥"</f>
        <v>陈春娥</v>
      </c>
      <c r="E1201" s="8"/>
    </row>
    <row r="1202" spans="1:5" ht="21.75" customHeight="1">
      <c r="A1202" s="7">
        <v>1200</v>
      </c>
      <c r="B1202" s="8" t="str">
        <f>"54282023070217023994173"</f>
        <v>54282023070217023994173</v>
      </c>
      <c r="C1202" s="8" t="s">
        <v>12</v>
      </c>
      <c r="D1202" s="8" t="str">
        <f>"蔡夹盈"</f>
        <v>蔡夹盈</v>
      </c>
      <c r="E1202" s="8"/>
    </row>
    <row r="1203" spans="1:5" ht="21.75" customHeight="1">
      <c r="A1203" s="7">
        <v>1201</v>
      </c>
      <c r="B1203" s="8" t="str">
        <f>"54282023070217474394272"</f>
        <v>54282023070217474394272</v>
      </c>
      <c r="C1203" s="8" t="s">
        <v>12</v>
      </c>
      <c r="D1203" s="8" t="str">
        <f>"韦丽果"</f>
        <v>韦丽果</v>
      </c>
      <c r="E1203" s="8"/>
    </row>
    <row r="1204" spans="1:5" ht="21.75" customHeight="1">
      <c r="A1204" s="7">
        <v>1202</v>
      </c>
      <c r="B1204" s="8" t="str">
        <f>"54282023070215200293909"</f>
        <v>54282023070215200293909</v>
      </c>
      <c r="C1204" s="8" t="s">
        <v>12</v>
      </c>
      <c r="D1204" s="8" t="str">
        <f>"邱枫"</f>
        <v>邱枫</v>
      </c>
      <c r="E1204" s="8"/>
    </row>
    <row r="1205" spans="1:5" ht="21.75" customHeight="1">
      <c r="A1205" s="7">
        <v>1203</v>
      </c>
      <c r="B1205" s="8" t="str">
        <f>"54282023070219480394499"</f>
        <v>54282023070219480394499</v>
      </c>
      <c r="C1205" s="8" t="s">
        <v>12</v>
      </c>
      <c r="D1205" s="8" t="str">
        <f>"苏美菊"</f>
        <v>苏美菊</v>
      </c>
      <c r="E1205" s="8"/>
    </row>
    <row r="1206" spans="1:5" ht="21.75" customHeight="1">
      <c r="A1206" s="7">
        <v>1204</v>
      </c>
      <c r="B1206" s="8" t="str">
        <f>"54282023070220215194555"</f>
        <v>54282023070220215194555</v>
      </c>
      <c r="C1206" s="8" t="s">
        <v>12</v>
      </c>
      <c r="D1206" s="8" t="str">
        <f>"陈金菊"</f>
        <v>陈金菊</v>
      </c>
      <c r="E1206" s="8"/>
    </row>
    <row r="1207" spans="1:5" ht="21.75" customHeight="1">
      <c r="A1207" s="7">
        <v>1205</v>
      </c>
      <c r="B1207" s="8" t="str">
        <f>"54282023063023551190746"</f>
        <v>54282023063023551190746</v>
      </c>
      <c r="C1207" s="8" t="s">
        <v>12</v>
      </c>
      <c r="D1207" s="8" t="str">
        <f>"姚玉丹"</f>
        <v>姚玉丹</v>
      </c>
      <c r="E1207" s="8"/>
    </row>
    <row r="1208" spans="1:5" ht="21.75" customHeight="1">
      <c r="A1208" s="7">
        <v>1206</v>
      </c>
      <c r="B1208" s="8" t="str">
        <f>"54282023062921040385422"</f>
        <v>54282023062921040385422</v>
      </c>
      <c r="C1208" s="8" t="s">
        <v>12</v>
      </c>
      <c r="D1208" s="8" t="str">
        <f>"张国琼"</f>
        <v>张国琼</v>
      </c>
      <c r="E1208" s="8"/>
    </row>
    <row r="1209" spans="1:5" ht="21.75" customHeight="1">
      <c r="A1209" s="7">
        <v>1207</v>
      </c>
      <c r="B1209" s="8" t="str">
        <f>"54282023070220465294628"</f>
        <v>54282023070220465294628</v>
      </c>
      <c r="C1209" s="8" t="s">
        <v>12</v>
      </c>
      <c r="D1209" s="8" t="str">
        <f>"张汉霞"</f>
        <v>张汉霞</v>
      </c>
      <c r="E1209" s="8"/>
    </row>
    <row r="1210" spans="1:5" ht="21.75" customHeight="1">
      <c r="A1210" s="7">
        <v>1208</v>
      </c>
      <c r="B1210" s="8" t="str">
        <f>"54282023070219103294423"</f>
        <v>54282023070219103294423</v>
      </c>
      <c r="C1210" s="8" t="s">
        <v>12</v>
      </c>
      <c r="D1210" s="8" t="str">
        <f>"林楠"</f>
        <v>林楠</v>
      </c>
      <c r="E1210" s="8"/>
    </row>
    <row r="1211" spans="1:5" ht="21.75" customHeight="1">
      <c r="A1211" s="7">
        <v>1209</v>
      </c>
      <c r="B1211" s="8" t="str">
        <f>"54282023070221372194789"</f>
        <v>54282023070221372194789</v>
      </c>
      <c r="C1211" s="8" t="s">
        <v>12</v>
      </c>
      <c r="D1211" s="8" t="str">
        <f>"符成婷"</f>
        <v>符成婷</v>
      </c>
      <c r="E1211" s="8"/>
    </row>
    <row r="1212" spans="1:5" ht="21.75" customHeight="1">
      <c r="A1212" s="7">
        <v>1210</v>
      </c>
      <c r="B1212" s="8" t="str">
        <f>"54282023070222024294860"</f>
        <v>54282023070222024294860</v>
      </c>
      <c r="C1212" s="8" t="s">
        <v>12</v>
      </c>
      <c r="D1212" s="8" t="str">
        <f>"庄显妮"</f>
        <v>庄显妮</v>
      </c>
      <c r="E1212" s="8"/>
    </row>
    <row r="1213" spans="1:5" ht="21.75" customHeight="1">
      <c r="A1213" s="7">
        <v>1211</v>
      </c>
      <c r="B1213" s="8" t="str">
        <f>"54282023070222184094913"</f>
        <v>54282023070222184094913</v>
      </c>
      <c r="C1213" s="8" t="s">
        <v>12</v>
      </c>
      <c r="D1213" s="8" t="str">
        <f>"张瑜香"</f>
        <v>张瑜香</v>
      </c>
      <c r="E1213" s="8"/>
    </row>
    <row r="1214" spans="1:5" ht="21.75" customHeight="1">
      <c r="A1214" s="7">
        <v>1212</v>
      </c>
      <c r="B1214" s="8" t="str">
        <f>"54282023070223384395090"</f>
        <v>54282023070223384395090</v>
      </c>
      <c r="C1214" s="8" t="s">
        <v>12</v>
      </c>
      <c r="D1214" s="8" t="str">
        <f>"刘丹"</f>
        <v>刘丹</v>
      </c>
      <c r="E1214" s="8"/>
    </row>
    <row r="1215" spans="1:5" ht="21.75" customHeight="1">
      <c r="A1215" s="7">
        <v>1213</v>
      </c>
      <c r="B1215" s="8" t="str">
        <f>"54282023070223252095066"</f>
        <v>54282023070223252095066</v>
      </c>
      <c r="C1215" s="8" t="s">
        <v>12</v>
      </c>
      <c r="D1215" s="8" t="str">
        <f>"符春妹"</f>
        <v>符春妹</v>
      </c>
      <c r="E1215" s="8"/>
    </row>
    <row r="1216" spans="1:5" ht="21.75" customHeight="1">
      <c r="A1216" s="7">
        <v>1214</v>
      </c>
      <c r="B1216" s="8" t="str">
        <f>"54282023063007405986651"</f>
        <v>54282023063007405986651</v>
      </c>
      <c r="C1216" s="8" t="s">
        <v>12</v>
      </c>
      <c r="D1216" s="8" t="str">
        <f>"崔珍珍"</f>
        <v>崔珍珍</v>
      </c>
      <c r="E1216" s="8"/>
    </row>
    <row r="1217" spans="1:5" ht="21.75" customHeight="1">
      <c r="A1217" s="7">
        <v>1215</v>
      </c>
      <c r="B1217" s="8" t="str">
        <f>"54282023062917132884205"</f>
        <v>54282023062917132884205</v>
      </c>
      <c r="C1217" s="8" t="s">
        <v>12</v>
      </c>
      <c r="D1217" s="8" t="str">
        <f>"王雪欣"</f>
        <v>王雪欣</v>
      </c>
      <c r="E1217" s="8"/>
    </row>
    <row r="1218" spans="1:5" ht="21.75" customHeight="1">
      <c r="A1218" s="7">
        <v>1216</v>
      </c>
      <c r="B1218" s="8" t="str">
        <f>"54282023070116465191857"</f>
        <v>54282023070116465191857</v>
      </c>
      <c r="C1218" s="8" t="s">
        <v>12</v>
      </c>
      <c r="D1218" s="8" t="str">
        <f>"李钦"</f>
        <v>李钦</v>
      </c>
      <c r="E1218" s="8"/>
    </row>
    <row r="1219" spans="1:5" ht="21.75" customHeight="1">
      <c r="A1219" s="7">
        <v>1217</v>
      </c>
      <c r="B1219" s="8" t="str">
        <f>"54282023062917520884397"</f>
        <v>54282023062917520884397</v>
      </c>
      <c r="C1219" s="8" t="s">
        <v>12</v>
      </c>
      <c r="D1219" s="8" t="str">
        <f>"吴雪苗"</f>
        <v>吴雪苗</v>
      </c>
      <c r="E1219" s="8"/>
    </row>
    <row r="1220" spans="1:5" ht="21.75" customHeight="1">
      <c r="A1220" s="7">
        <v>1218</v>
      </c>
      <c r="B1220" s="8" t="str">
        <f>"54282023070309340595816"</f>
        <v>54282023070309340595816</v>
      </c>
      <c r="C1220" s="8" t="s">
        <v>12</v>
      </c>
      <c r="D1220" s="8" t="str">
        <f>"何善熊"</f>
        <v>何善熊</v>
      </c>
      <c r="E1220" s="8"/>
    </row>
    <row r="1221" spans="1:5" ht="21.75" customHeight="1">
      <c r="A1221" s="7">
        <v>1219</v>
      </c>
      <c r="B1221" s="8" t="str">
        <f>"54282023070309243495728"</f>
        <v>54282023070309243495728</v>
      </c>
      <c r="C1221" s="8" t="s">
        <v>12</v>
      </c>
      <c r="D1221" s="8" t="str">
        <f>"郭益翠"</f>
        <v>郭益翠</v>
      </c>
      <c r="E1221" s="8"/>
    </row>
    <row r="1222" spans="1:5" ht="21.75" customHeight="1">
      <c r="A1222" s="7">
        <v>1220</v>
      </c>
      <c r="B1222" s="8" t="str">
        <f>"54282023070209584293083"</f>
        <v>54282023070209584293083</v>
      </c>
      <c r="C1222" s="8" t="s">
        <v>12</v>
      </c>
      <c r="D1222" s="8" t="str">
        <f>"张乔野"</f>
        <v>张乔野</v>
      </c>
      <c r="E1222" s="8"/>
    </row>
    <row r="1223" spans="1:5" ht="21.75" customHeight="1">
      <c r="A1223" s="7">
        <v>1221</v>
      </c>
      <c r="B1223" s="8" t="str">
        <f>"54282023070309225495716"</f>
        <v>54282023070309225495716</v>
      </c>
      <c r="C1223" s="8" t="s">
        <v>12</v>
      </c>
      <c r="D1223" s="8" t="str">
        <f>"陈薇薇"</f>
        <v>陈薇薇</v>
      </c>
      <c r="E1223" s="8"/>
    </row>
    <row r="1224" spans="1:5" ht="21.75" customHeight="1">
      <c r="A1224" s="7">
        <v>1222</v>
      </c>
      <c r="B1224" s="8" t="str">
        <f>"54282023062809224576815"</f>
        <v>54282023062809224576815</v>
      </c>
      <c r="C1224" s="8" t="s">
        <v>12</v>
      </c>
      <c r="D1224" s="8" t="str">
        <f>"黄晓倩"</f>
        <v>黄晓倩</v>
      </c>
      <c r="E1224" s="8"/>
    </row>
    <row r="1225" spans="1:5" ht="21.75" customHeight="1">
      <c r="A1225" s="7">
        <v>1223</v>
      </c>
      <c r="B1225" s="8" t="str">
        <f>"54282023070301294595198"</f>
        <v>54282023070301294595198</v>
      </c>
      <c r="C1225" s="8" t="s">
        <v>12</v>
      </c>
      <c r="D1225" s="8" t="str">
        <f>"谢兰图"</f>
        <v>谢兰图</v>
      </c>
      <c r="E1225" s="8"/>
    </row>
    <row r="1226" spans="1:5" ht="21.75" customHeight="1">
      <c r="A1226" s="7">
        <v>1224</v>
      </c>
      <c r="B1226" s="8" t="str">
        <f>"54282023070310574096505"</f>
        <v>54282023070310574096505</v>
      </c>
      <c r="C1226" s="8" t="s">
        <v>12</v>
      </c>
      <c r="D1226" s="8" t="str">
        <f>"赖彩珠"</f>
        <v>赖彩珠</v>
      </c>
      <c r="E1226" s="8"/>
    </row>
    <row r="1227" spans="1:5" ht="21.75" customHeight="1">
      <c r="A1227" s="7">
        <v>1225</v>
      </c>
      <c r="B1227" s="8" t="str">
        <f>"54282023070312111896948"</f>
        <v>54282023070312111896948</v>
      </c>
      <c r="C1227" s="8" t="s">
        <v>12</v>
      </c>
      <c r="D1227" s="8" t="str">
        <f>"符庆桃"</f>
        <v>符庆桃</v>
      </c>
      <c r="E1227" s="8"/>
    </row>
    <row r="1228" spans="1:5" ht="21.75" customHeight="1">
      <c r="A1228" s="7">
        <v>1226</v>
      </c>
      <c r="B1228" s="8" t="str">
        <f>"54282023070309114395604"</f>
        <v>54282023070309114395604</v>
      </c>
      <c r="C1228" s="8" t="s">
        <v>12</v>
      </c>
      <c r="D1228" s="8" t="str">
        <f>"陈柳如"</f>
        <v>陈柳如</v>
      </c>
      <c r="E1228" s="8"/>
    </row>
    <row r="1229" spans="1:5" ht="21.75" customHeight="1">
      <c r="A1229" s="7">
        <v>1227</v>
      </c>
      <c r="B1229" s="8" t="str">
        <f>"54282023062920594085380"</f>
        <v>54282023062920594085380</v>
      </c>
      <c r="C1229" s="8" t="s">
        <v>12</v>
      </c>
      <c r="D1229" s="8" t="str">
        <f>"王萍"</f>
        <v>王萍</v>
      </c>
      <c r="E1229" s="8"/>
    </row>
    <row r="1230" spans="1:5" ht="21.75" customHeight="1">
      <c r="A1230" s="7">
        <v>1228</v>
      </c>
      <c r="B1230" s="8" t="str">
        <f>"54282023070312315997077"</f>
        <v>54282023070312315997077</v>
      </c>
      <c r="C1230" s="8" t="s">
        <v>12</v>
      </c>
      <c r="D1230" s="8" t="str">
        <f>"黄婷"</f>
        <v>黄婷</v>
      </c>
      <c r="E1230" s="8"/>
    </row>
    <row r="1231" spans="1:5" ht="21.75" customHeight="1">
      <c r="A1231" s="7">
        <v>1229</v>
      </c>
      <c r="B1231" s="8" t="str">
        <f>"54282023070312365197106"</f>
        <v>54282023070312365197106</v>
      </c>
      <c r="C1231" s="8" t="s">
        <v>12</v>
      </c>
      <c r="D1231" s="8" t="str">
        <f>"颜镁"</f>
        <v>颜镁</v>
      </c>
      <c r="E1231" s="8"/>
    </row>
    <row r="1232" spans="1:5" ht="21.75" customHeight="1">
      <c r="A1232" s="7">
        <v>1230</v>
      </c>
      <c r="B1232" s="8" t="str">
        <f>"54282023070312070196916"</f>
        <v>54282023070312070196916</v>
      </c>
      <c r="C1232" s="8" t="s">
        <v>12</v>
      </c>
      <c r="D1232" s="8" t="str">
        <f>"黄雅幸"</f>
        <v>黄雅幸</v>
      </c>
      <c r="E1232" s="8"/>
    </row>
    <row r="1233" spans="1:5" ht="21.75" customHeight="1">
      <c r="A1233" s="7">
        <v>1231</v>
      </c>
      <c r="B1233" s="8" t="str">
        <f>"54282023070313044297286"</f>
        <v>54282023070313044297286</v>
      </c>
      <c r="C1233" s="8" t="s">
        <v>12</v>
      </c>
      <c r="D1233" s="8" t="str">
        <f>"王晓露"</f>
        <v>王晓露</v>
      </c>
      <c r="E1233" s="8"/>
    </row>
    <row r="1234" spans="1:5" ht="21.75" customHeight="1">
      <c r="A1234" s="7">
        <v>1232</v>
      </c>
      <c r="B1234" s="8" t="str">
        <f>"54282023070313071297303"</f>
        <v>54282023070313071297303</v>
      </c>
      <c r="C1234" s="8" t="s">
        <v>12</v>
      </c>
      <c r="D1234" s="8" t="str">
        <f>"张茜玉"</f>
        <v>张茜玉</v>
      </c>
      <c r="E1234" s="8"/>
    </row>
    <row r="1235" spans="1:5" ht="21.75" customHeight="1">
      <c r="A1235" s="7">
        <v>1233</v>
      </c>
      <c r="B1235" s="8" t="str">
        <f>"54282023070120543592358"</f>
        <v>54282023070120543592358</v>
      </c>
      <c r="C1235" s="8" t="s">
        <v>12</v>
      </c>
      <c r="D1235" s="8" t="str">
        <f>"苏醒"</f>
        <v>苏醒</v>
      </c>
      <c r="E1235" s="8"/>
    </row>
    <row r="1236" spans="1:5" ht="21.75" customHeight="1">
      <c r="A1236" s="7">
        <v>1234</v>
      </c>
      <c r="B1236" s="8" t="str">
        <f>"54282023070223313695081"</f>
        <v>54282023070223313695081</v>
      </c>
      <c r="C1236" s="8" t="s">
        <v>12</v>
      </c>
      <c r="D1236" s="8" t="str">
        <f>"姜雯昊"</f>
        <v>姜雯昊</v>
      </c>
      <c r="E1236" s="8"/>
    </row>
    <row r="1237" spans="1:5" ht="21.75" customHeight="1">
      <c r="A1237" s="7">
        <v>1235</v>
      </c>
      <c r="B1237" s="8" t="str">
        <f>"54282023070312514197197"</f>
        <v>54282023070312514197197</v>
      </c>
      <c r="C1237" s="8" t="s">
        <v>12</v>
      </c>
      <c r="D1237" s="8" t="str">
        <f>"孙荣欢"</f>
        <v>孙荣欢</v>
      </c>
      <c r="E1237" s="8"/>
    </row>
    <row r="1238" spans="1:5" ht="21.75" customHeight="1">
      <c r="A1238" s="7">
        <v>1236</v>
      </c>
      <c r="B1238" s="8" t="str">
        <f>"54282023070313432497460"</f>
        <v>54282023070313432497460</v>
      </c>
      <c r="C1238" s="8" t="s">
        <v>12</v>
      </c>
      <c r="D1238" s="8" t="str">
        <f>"王丹红"</f>
        <v>王丹红</v>
      </c>
      <c r="E1238" s="8"/>
    </row>
    <row r="1239" spans="1:5" ht="21.75" customHeight="1">
      <c r="A1239" s="7">
        <v>1237</v>
      </c>
      <c r="B1239" s="8" t="str">
        <f>"54282023062912441082599"</f>
        <v>54282023062912441082599</v>
      </c>
      <c r="C1239" s="8" t="s">
        <v>12</v>
      </c>
      <c r="D1239" s="8" t="str">
        <f>"董天碧"</f>
        <v>董天碧</v>
      </c>
      <c r="E1239" s="8"/>
    </row>
    <row r="1240" spans="1:5" ht="21.75" customHeight="1">
      <c r="A1240" s="7">
        <v>1238</v>
      </c>
      <c r="B1240" s="8" t="str">
        <f>"54282023070315112997859"</f>
        <v>54282023070315112997859</v>
      </c>
      <c r="C1240" s="8" t="s">
        <v>12</v>
      </c>
      <c r="D1240" s="8" t="str">
        <f>"朱秋凤"</f>
        <v>朱秋凤</v>
      </c>
      <c r="E1240" s="8"/>
    </row>
    <row r="1241" spans="1:5" ht="21.75" customHeight="1">
      <c r="A1241" s="7">
        <v>1239</v>
      </c>
      <c r="B1241" s="8" t="str">
        <f>"54282023070315294197987"</f>
        <v>54282023070315294197987</v>
      </c>
      <c r="C1241" s="8" t="s">
        <v>12</v>
      </c>
      <c r="D1241" s="8" t="str">
        <f>"罗娜妹"</f>
        <v>罗娜妹</v>
      </c>
      <c r="E1241" s="8"/>
    </row>
    <row r="1242" spans="1:5" ht="21.75" customHeight="1">
      <c r="A1242" s="7">
        <v>1240</v>
      </c>
      <c r="B1242" s="8" t="str">
        <f>"54282023063015160489402"</f>
        <v>54282023063015160489402</v>
      </c>
      <c r="C1242" s="8" t="s">
        <v>12</v>
      </c>
      <c r="D1242" s="8" t="str">
        <f>"黄海格"</f>
        <v>黄海格</v>
      </c>
      <c r="E1242" s="8"/>
    </row>
    <row r="1243" spans="1:5" ht="21.75" customHeight="1">
      <c r="A1243" s="7">
        <v>1241</v>
      </c>
      <c r="B1243" s="8" t="str">
        <f>"54282023070317063398560"</f>
        <v>54282023070317063398560</v>
      </c>
      <c r="C1243" s="8" t="s">
        <v>12</v>
      </c>
      <c r="D1243" s="8" t="str">
        <f>"郑文斯"</f>
        <v>郑文斯</v>
      </c>
      <c r="E1243" s="8"/>
    </row>
    <row r="1244" spans="1:5" ht="21.75" customHeight="1">
      <c r="A1244" s="7">
        <v>1242</v>
      </c>
      <c r="B1244" s="8" t="str">
        <f>"54282023062918514484686"</f>
        <v>54282023062918514484686</v>
      </c>
      <c r="C1244" s="8" t="s">
        <v>12</v>
      </c>
      <c r="D1244" s="8" t="str">
        <f>"卢秋香"</f>
        <v>卢秋香</v>
      </c>
      <c r="E1244" s="8"/>
    </row>
    <row r="1245" spans="1:5" ht="21.75" customHeight="1">
      <c r="A1245" s="7">
        <v>1243</v>
      </c>
      <c r="B1245" s="8" t="str">
        <f>"54282023070318300398900"</f>
        <v>54282023070318300398900</v>
      </c>
      <c r="C1245" s="8" t="s">
        <v>12</v>
      </c>
      <c r="D1245" s="8" t="str">
        <f>"陈婧"</f>
        <v>陈婧</v>
      </c>
      <c r="E1245" s="8"/>
    </row>
    <row r="1246" spans="1:5" ht="21.75" customHeight="1">
      <c r="A1246" s="7">
        <v>1244</v>
      </c>
      <c r="B1246" s="8" t="str">
        <f>"54282023070318392198939"</f>
        <v>54282023070318392198939</v>
      </c>
      <c r="C1246" s="8" t="s">
        <v>12</v>
      </c>
      <c r="D1246" s="8" t="str">
        <f>"徐婉晴"</f>
        <v>徐婉晴</v>
      </c>
      <c r="E1246" s="8"/>
    </row>
    <row r="1247" spans="1:5" ht="21.75" customHeight="1">
      <c r="A1247" s="7">
        <v>1245</v>
      </c>
      <c r="B1247" s="8" t="str">
        <f>"54282023070319102399041"</f>
        <v>54282023070319102399041</v>
      </c>
      <c r="C1247" s="8" t="s">
        <v>12</v>
      </c>
      <c r="D1247" s="8" t="str">
        <f>"王光凤"</f>
        <v>王光凤</v>
      </c>
      <c r="E1247" s="8"/>
    </row>
    <row r="1248" spans="1:5" ht="21.75" customHeight="1">
      <c r="A1248" s="7">
        <v>1246</v>
      </c>
      <c r="B1248" s="8" t="str">
        <f>"54282023070318445798961"</f>
        <v>54282023070318445798961</v>
      </c>
      <c r="C1248" s="8" t="s">
        <v>12</v>
      </c>
      <c r="D1248" s="8" t="str">
        <f>"于洪跃"</f>
        <v>于洪跃</v>
      </c>
      <c r="E1248" s="8"/>
    </row>
    <row r="1249" spans="1:5" ht="21.75" customHeight="1">
      <c r="A1249" s="7">
        <v>1247</v>
      </c>
      <c r="B1249" s="8" t="str">
        <f>"54282023070319510999194"</f>
        <v>54282023070319510999194</v>
      </c>
      <c r="C1249" s="8" t="s">
        <v>12</v>
      </c>
      <c r="D1249" s="8" t="str">
        <f>"孙亚芬"</f>
        <v>孙亚芬</v>
      </c>
      <c r="E1249" s="8"/>
    </row>
    <row r="1250" spans="1:5" ht="21.75" customHeight="1">
      <c r="A1250" s="7">
        <v>1248</v>
      </c>
      <c r="B1250" s="8" t="str">
        <f>"54282023070320165799311"</f>
        <v>54282023070320165799311</v>
      </c>
      <c r="C1250" s="8" t="s">
        <v>12</v>
      </c>
      <c r="D1250" s="8" t="str">
        <f>"占海清"</f>
        <v>占海清</v>
      </c>
      <c r="E1250" s="8"/>
    </row>
    <row r="1251" spans="1:5" ht="21.75" customHeight="1">
      <c r="A1251" s="7">
        <v>1249</v>
      </c>
      <c r="B1251" s="8" t="str">
        <f>"54282023062911544182288"</f>
        <v>54282023062911544182288</v>
      </c>
      <c r="C1251" s="8" t="s">
        <v>12</v>
      </c>
      <c r="D1251" s="8" t="str">
        <f>"刘卫健"</f>
        <v>刘卫健</v>
      </c>
      <c r="E1251" s="8"/>
    </row>
    <row r="1252" spans="1:5" ht="21.75" customHeight="1">
      <c r="A1252" s="7">
        <v>1250</v>
      </c>
      <c r="B1252" s="8" t="str">
        <f>"54282023070320521599488"</f>
        <v>54282023070320521599488</v>
      </c>
      <c r="C1252" s="8" t="s">
        <v>12</v>
      </c>
      <c r="D1252" s="8" t="str">
        <f>"何静"</f>
        <v>何静</v>
      </c>
      <c r="E1252" s="8"/>
    </row>
    <row r="1253" spans="1:5" ht="21.75" customHeight="1">
      <c r="A1253" s="7">
        <v>1251</v>
      </c>
      <c r="B1253" s="8" t="str">
        <f>"54282023070320534499500"</f>
        <v>54282023070320534499500</v>
      </c>
      <c r="C1253" s="8" t="s">
        <v>12</v>
      </c>
      <c r="D1253" s="8" t="str">
        <f>"程春蕊"</f>
        <v>程春蕊</v>
      </c>
      <c r="E1253" s="8"/>
    </row>
    <row r="1254" spans="1:5" ht="21.75" customHeight="1">
      <c r="A1254" s="7">
        <v>1252</v>
      </c>
      <c r="B1254" s="8" t="str">
        <f>"54282023070320502099478"</f>
        <v>54282023070320502099478</v>
      </c>
      <c r="C1254" s="8" t="s">
        <v>12</v>
      </c>
      <c r="D1254" s="8" t="str">
        <f>"朱芳娜"</f>
        <v>朱芳娜</v>
      </c>
      <c r="E1254" s="8"/>
    </row>
    <row r="1255" spans="1:5" ht="21.75" customHeight="1">
      <c r="A1255" s="7">
        <v>1253</v>
      </c>
      <c r="B1255" s="8" t="str">
        <f>"54282023070320571999515"</f>
        <v>54282023070320571999515</v>
      </c>
      <c r="C1255" s="8" t="s">
        <v>12</v>
      </c>
      <c r="D1255" s="8" t="str">
        <f>"周慧"</f>
        <v>周慧</v>
      </c>
      <c r="E1255" s="8"/>
    </row>
    <row r="1256" spans="1:5" ht="21.75" customHeight="1">
      <c r="A1256" s="7">
        <v>1254</v>
      </c>
      <c r="B1256" s="8" t="str">
        <f>"54282023070321270699681"</f>
        <v>54282023070321270699681</v>
      </c>
      <c r="C1256" s="8" t="s">
        <v>12</v>
      </c>
      <c r="D1256" s="8" t="str">
        <f>"吴利"</f>
        <v>吴利</v>
      </c>
      <c r="E1256" s="8"/>
    </row>
    <row r="1257" spans="1:5" ht="21.75" customHeight="1">
      <c r="A1257" s="7">
        <v>1255</v>
      </c>
      <c r="B1257" s="8" t="str">
        <f>"54282023070122532492604"</f>
        <v>54282023070122532492604</v>
      </c>
      <c r="C1257" s="8" t="s">
        <v>12</v>
      </c>
      <c r="D1257" s="8" t="str">
        <f>"董亚猛"</f>
        <v>董亚猛</v>
      </c>
      <c r="E1257" s="8"/>
    </row>
    <row r="1258" spans="1:5" ht="21.75" customHeight="1">
      <c r="A1258" s="7">
        <v>1256</v>
      </c>
      <c r="B1258" s="8" t="str">
        <f>"54282023070222150994901"</f>
        <v>54282023070222150994901</v>
      </c>
      <c r="C1258" s="8" t="s">
        <v>12</v>
      </c>
      <c r="D1258" s="8" t="str">
        <f>"秦夏婷"</f>
        <v>秦夏婷</v>
      </c>
      <c r="E1258" s="8"/>
    </row>
    <row r="1259" spans="1:5" ht="21.75" customHeight="1">
      <c r="A1259" s="7">
        <v>1257</v>
      </c>
      <c r="B1259" s="8" t="str">
        <f>"54282023062822003779974"</f>
        <v>54282023062822003779974</v>
      </c>
      <c r="C1259" s="8" t="s">
        <v>12</v>
      </c>
      <c r="D1259" s="8" t="str">
        <f>"钟尊菁"</f>
        <v>钟尊菁</v>
      </c>
      <c r="E1259" s="8"/>
    </row>
    <row r="1260" spans="1:5" ht="21.75" customHeight="1">
      <c r="A1260" s="7">
        <v>1258</v>
      </c>
      <c r="B1260" s="8" t="str">
        <f>"542820230703225202100077"</f>
        <v>542820230703225202100077</v>
      </c>
      <c r="C1260" s="8" t="s">
        <v>12</v>
      </c>
      <c r="D1260" s="8" t="str">
        <f>"叶蔓"</f>
        <v>叶蔓</v>
      </c>
      <c r="E1260" s="8"/>
    </row>
    <row r="1261" spans="1:5" ht="21.75" customHeight="1">
      <c r="A1261" s="7">
        <v>1259</v>
      </c>
      <c r="B1261" s="8" t="str">
        <f>"54282023063015193889428"</f>
        <v>54282023063015193889428</v>
      </c>
      <c r="C1261" s="8" t="s">
        <v>12</v>
      </c>
      <c r="D1261" s="8" t="str">
        <f>"苏莹"</f>
        <v>苏莹</v>
      </c>
      <c r="E1261" s="8"/>
    </row>
    <row r="1262" spans="1:5" ht="21.75" customHeight="1">
      <c r="A1262" s="7">
        <v>1260</v>
      </c>
      <c r="B1262" s="8" t="str">
        <f>"542820230703224109100026"</f>
        <v>542820230703224109100026</v>
      </c>
      <c r="C1262" s="8" t="s">
        <v>12</v>
      </c>
      <c r="D1262" s="8" t="str">
        <f>"唐海梅"</f>
        <v>唐海梅</v>
      </c>
      <c r="E1262" s="8"/>
    </row>
    <row r="1263" spans="1:5" ht="21.75" customHeight="1">
      <c r="A1263" s="7">
        <v>1261</v>
      </c>
      <c r="B1263" s="8" t="str">
        <f>"54282023070313020897264"</f>
        <v>54282023070313020897264</v>
      </c>
      <c r="C1263" s="8" t="s">
        <v>12</v>
      </c>
      <c r="D1263" s="8" t="str">
        <f>"王忠美"</f>
        <v>王忠美</v>
      </c>
      <c r="E1263" s="8"/>
    </row>
    <row r="1264" spans="1:5" ht="21.75" customHeight="1">
      <c r="A1264" s="7">
        <v>1262</v>
      </c>
      <c r="B1264" s="8" t="str">
        <f>"54282023062819344979406"</f>
        <v>54282023062819344979406</v>
      </c>
      <c r="C1264" s="8" t="s">
        <v>12</v>
      </c>
      <c r="D1264" s="8" t="str">
        <f>"林绘"</f>
        <v>林绘</v>
      </c>
      <c r="E1264" s="8"/>
    </row>
    <row r="1265" spans="1:5" ht="21.75" customHeight="1">
      <c r="A1265" s="7">
        <v>1263</v>
      </c>
      <c r="B1265" s="8" t="str">
        <f>"542820230704010740100375"</f>
        <v>542820230704010740100375</v>
      </c>
      <c r="C1265" s="8" t="s">
        <v>12</v>
      </c>
      <c r="D1265" s="8" t="str">
        <f>"王彩真"</f>
        <v>王彩真</v>
      </c>
      <c r="E1265" s="8"/>
    </row>
    <row r="1266" spans="1:5" ht="21.75" customHeight="1">
      <c r="A1266" s="7">
        <v>1264</v>
      </c>
      <c r="B1266" s="8" t="str">
        <f>"542820230704075430100493"</f>
        <v>542820230704075430100493</v>
      </c>
      <c r="C1266" s="8" t="s">
        <v>12</v>
      </c>
      <c r="D1266" s="8" t="str">
        <f>"陈天宇"</f>
        <v>陈天宇</v>
      </c>
      <c r="E1266" s="8"/>
    </row>
    <row r="1267" spans="1:5" ht="21.75" customHeight="1">
      <c r="A1267" s="7">
        <v>1265</v>
      </c>
      <c r="B1267" s="8" t="str">
        <f>"542820230704075106100484"</f>
        <v>542820230704075106100484</v>
      </c>
      <c r="C1267" s="8" t="s">
        <v>12</v>
      </c>
      <c r="D1267" s="8" t="str">
        <f>"梁秋杏"</f>
        <v>梁秋杏</v>
      </c>
      <c r="E1267" s="8"/>
    </row>
    <row r="1268" spans="1:5" ht="21.75" customHeight="1">
      <c r="A1268" s="7">
        <v>1266</v>
      </c>
      <c r="B1268" s="8" t="str">
        <f>"54282023070309312695789"</f>
        <v>54282023070309312695789</v>
      </c>
      <c r="C1268" s="8" t="s">
        <v>12</v>
      </c>
      <c r="D1268" s="8" t="str">
        <f>"何颖"</f>
        <v>何颖</v>
      </c>
      <c r="E1268" s="8"/>
    </row>
    <row r="1269" spans="1:5" ht="21.75" customHeight="1">
      <c r="A1269" s="7">
        <v>1267</v>
      </c>
      <c r="B1269" s="8" t="str">
        <f>"542820230703225752100101"</f>
        <v>542820230703225752100101</v>
      </c>
      <c r="C1269" s="8" t="s">
        <v>12</v>
      </c>
      <c r="D1269" s="8" t="str">
        <f>"叶慧"</f>
        <v>叶慧</v>
      </c>
      <c r="E1269" s="8"/>
    </row>
    <row r="1270" spans="1:5" ht="21.75" customHeight="1">
      <c r="A1270" s="7">
        <v>1268</v>
      </c>
      <c r="B1270" s="8" t="str">
        <f>"54282023062908533080679"</f>
        <v>54282023062908533080679</v>
      </c>
      <c r="C1270" s="8" t="s">
        <v>12</v>
      </c>
      <c r="D1270" s="8" t="str">
        <f>"赵克央"</f>
        <v>赵克央</v>
      </c>
      <c r="E1270" s="8"/>
    </row>
    <row r="1271" spans="1:5" ht="21.75" customHeight="1">
      <c r="A1271" s="7">
        <v>1269</v>
      </c>
      <c r="B1271" s="8" t="str">
        <f>"54282023070313031797279"</f>
        <v>54282023070313031797279</v>
      </c>
      <c r="C1271" s="8" t="s">
        <v>12</v>
      </c>
      <c r="D1271" s="8" t="str">
        <f>" 张韵"</f>
        <v> 张韵</v>
      </c>
      <c r="E1271" s="8"/>
    </row>
    <row r="1272" spans="1:5" ht="21.75" customHeight="1">
      <c r="A1272" s="7">
        <v>1270</v>
      </c>
      <c r="B1272" s="8" t="str">
        <f>"542820230704103712101202"</f>
        <v>542820230704103712101202</v>
      </c>
      <c r="C1272" s="8" t="s">
        <v>12</v>
      </c>
      <c r="D1272" s="8" t="str">
        <f>"黎健娴"</f>
        <v>黎健娴</v>
      </c>
      <c r="E1272" s="8"/>
    </row>
    <row r="1273" spans="1:5" ht="21.75" customHeight="1">
      <c r="A1273" s="7">
        <v>1271</v>
      </c>
      <c r="B1273" s="8" t="str">
        <f>"542820230704102041101069"</f>
        <v>542820230704102041101069</v>
      </c>
      <c r="C1273" s="8" t="s">
        <v>12</v>
      </c>
      <c r="D1273" s="8" t="str">
        <f>"吕慰仪"</f>
        <v>吕慰仪</v>
      </c>
      <c r="E1273" s="8"/>
    </row>
    <row r="1274" spans="1:5" ht="21.75" customHeight="1">
      <c r="A1274" s="7">
        <v>1272</v>
      </c>
      <c r="B1274" s="8" t="str">
        <f>"542820230704112938101465"</f>
        <v>542820230704112938101465</v>
      </c>
      <c r="C1274" s="8" t="s">
        <v>12</v>
      </c>
      <c r="D1274" s="8" t="str">
        <f>"陈宁慧"</f>
        <v>陈宁慧</v>
      </c>
      <c r="E1274" s="8"/>
    </row>
    <row r="1275" spans="1:5" ht="21.75" customHeight="1">
      <c r="A1275" s="7">
        <v>1273</v>
      </c>
      <c r="B1275" s="8" t="str">
        <f>"542820230704115110101569"</f>
        <v>542820230704115110101569</v>
      </c>
      <c r="C1275" s="8" t="s">
        <v>12</v>
      </c>
      <c r="D1275" s="8" t="str">
        <f>"李永楼"</f>
        <v>李永楼</v>
      </c>
      <c r="E1275" s="8"/>
    </row>
    <row r="1276" spans="1:5" ht="21.75" customHeight="1">
      <c r="A1276" s="7">
        <v>1274</v>
      </c>
      <c r="B1276" s="8" t="str">
        <f>"54282023062809005676697"</f>
        <v>54282023062809005676697</v>
      </c>
      <c r="C1276" s="8" t="s">
        <v>13</v>
      </c>
      <c r="D1276" s="8" t="str">
        <f>"赵有莲"</f>
        <v>赵有莲</v>
      </c>
      <c r="E1276" s="8"/>
    </row>
    <row r="1277" spans="1:5" ht="21.75" customHeight="1">
      <c r="A1277" s="7">
        <v>1275</v>
      </c>
      <c r="B1277" s="8" t="str">
        <f>"54282023062809133576768"</f>
        <v>54282023062809133576768</v>
      </c>
      <c r="C1277" s="8" t="s">
        <v>13</v>
      </c>
      <c r="D1277" s="8" t="str">
        <f>"施心怡"</f>
        <v>施心怡</v>
      </c>
      <c r="E1277" s="8"/>
    </row>
    <row r="1278" spans="1:5" ht="21.75" customHeight="1">
      <c r="A1278" s="7">
        <v>1276</v>
      </c>
      <c r="B1278" s="8" t="str">
        <f>"54282023062809130976764"</f>
        <v>54282023062809130976764</v>
      </c>
      <c r="C1278" s="8" t="s">
        <v>13</v>
      </c>
      <c r="D1278" s="8" t="str">
        <f>"吴双双"</f>
        <v>吴双双</v>
      </c>
      <c r="E1278" s="8"/>
    </row>
    <row r="1279" spans="1:5" ht="21.75" customHeight="1">
      <c r="A1279" s="7">
        <v>1277</v>
      </c>
      <c r="B1279" s="8" t="str">
        <f>"54282023062810071877049"</f>
        <v>54282023062810071877049</v>
      </c>
      <c r="C1279" s="8" t="s">
        <v>13</v>
      </c>
      <c r="D1279" s="8" t="str">
        <f>"黄银妹"</f>
        <v>黄银妹</v>
      </c>
      <c r="E1279" s="8"/>
    </row>
    <row r="1280" spans="1:5" ht="21.75" customHeight="1">
      <c r="A1280" s="7">
        <v>1278</v>
      </c>
      <c r="B1280" s="8" t="str">
        <f>"54282023062809544876974"</f>
        <v>54282023062809544876974</v>
      </c>
      <c r="C1280" s="8" t="s">
        <v>13</v>
      </c>
      <c r="D1280" s="8" t="str">
        <f>"刘桂燕"</f>
        <v>刘桂燕</v>
      </c>
      <c r="E1280" s="8"/>
    </row>
    <row r="1281" spans="1:5" ht="21.75" customHeight="1">
      <c r="A1281" s="7">
        <v>1279</v>
      </c>
      <c r="B1281" s="8" t="str">
        <f>"54282023062810403877240"</f>
        <v>54282023062810403877240</v>
      </c>
      <c r="C1281" s="8" t="s">
        <v>13</v>
      </c>
      <c r="D1281" s="8" t="str">
        <f>"杨晶"</f>
        <v>杨晶</v>
      </c>
      <c r="E1281" s="8"/>
    </row>
    <row r="1282" spans="1:5" ht="21.75" customHeight="1">
      <c r="A1282" s="7">
        <v>1280</v>
      </c>
      <c r="B1282" s="8" t="str">
        <f>"54282023062810580977357"</f>
        <v>54282023062810580977357</v>
      </c>
      <c r="C1282" s="8" t="s">
        <v>13</v>
      </c>
      <c r="D1282" s="8" t="str">
        <f>"吴欣虹"</f>
        <v>吴欣虹</v>
      </c>
      <c r="E1282" s="8"/>
    </row>
    <row r="1283" spans="1:5" ht="21.75" customHeight="1">
      <c r="A1283" s="7">
        <v>1281</v>
      </c>
      <c r="B1283" s="8" t="str">
        <f>"54282023062811570777640"</f>
        <v>54282023062811570777640</v>
      </c>
      <c r="C1283" s="8" t="s">
        <v>13</v>
      </c>
      <c r="D1283" s="8" t="str">
        <f>"韦琼馨"</f>
        <v>韦琼馨</v>
      </c>
      <c r="E1283" s="8"/>
    </row>
    <row r="1284" spans="1:5" ht="21.75" customHeight="1">
      <c r="A1284" s="7">
        <v>1282</v>
      </c>
      <c r="B1284" s="8" t="str">
        <f>"54282023062812211677749"</f>
        <v>54282023062812211677749</v>
      </c>
      <c r="C1284" s="8" t="s">
        <v>13</v>
      </c>
      <c r="D1284" s="8" t="str">
        <f>"陈敏"</f>
        <v>陈敏</v>
      </c>
      <c r="E1284" s="8"/>
    </row>
    <row r="1285" spans="1:5" ht="21.75" customHeight="1">
      <c r="A1285" s="7">
        <v>1283</v>
      </c>
      <c r="B1285" s="8" t="str">
        <f>"54282023062812314977795"</f>
        <v>54282023062812314977795</v>
      </c>
      <c r="C1285" s="8" t="s">
        <v>13</v>
      </c>
      <c r="D1285" s="8" t="str">
        <f>"吴俊秀"</f>
        <v>吴俊秀</v>
      </c>
      <c r="E1285" s="8"/>
    </row>
    <row r="1286" spans="1:5" ht="21.75" customHeight="1">
      <c r="A1286" s="7">
        <v>1284</v>
      </c>
      <c r="B1286" s="8" t="str">
        <f>"54282023062810190977118"</f>
        <v>54282023062810190977118</v>
      </c>
      <c r="C1286" s="8" t="s">
        <v>13</v>
      </c>
      <c r="D1286" s="8" t="str">
        <f>"施秋梅"</f>
        <v>施秋梅</v>
      </c>
      <c r="E1286" s="8"/>
    </row>
    <row r="1287" spans="1:5" ht="21.75" customHeight="1">
      <c r="A1287" s="7">
        <v>1285</v>
      </c>
      <c r="B1287" s="8" t="str">
        <f>"54282023062813050277942"</f>
        <v>54282023062813050277942</v>
      </c>
      <c r="C1287" s="8" t="s">
        <v>13</v>
      </c>
      <c r="D1287" s="8" t="str">
        <f>"王婧"</f>
        <v>王婧</v>
      </c>
      <c r="E1287" s="8"/>
    </row>
    <row r="1288" spans="1:5" ht="21.75" customHeight="1">
      <c r="A1288" s="7">
        <v>1286</v>
      </c>
      <c r="B1288" s="8" t="str">
        <f>"54282023062813443578047"</f>
        <v>54282023062813443578047</v>
      </c>
      <c r="C1288" s="8" t="s">
        <v>13</v>
      </c>
      <c r="D1288" s="8" t="str">
        <f>"陈明霞"</f>
        <v>陈明霞</v>
      </c>
      <c r="E1288" s="8"/>
    </row>
    <row r="1289" spans="1:5" ht="21.75" customHeight="1">
      <c r="A1289" s="7">
        <v>1287</v>
      </c>
      <c r="B1289" s="8" t="str">
        <f>"54282023062809131976765"</f>
        <v>54282023062809131976765</v>
      </c>
      <c r="C1289" s="8" t="s">
        <v>13</v>
      </c>
      <c r="D1289" s="8" t="str">
        <f>"陈恩妮"</f>
        <v>陈恩妮</v>
      </c>
      <c r="E1289" s="8"/>
    </row>
    <row r="1290" spans="1:5" ht="21.75" customHeight="1">
      <c r="A1290" s="7">
        <v>1288</v>
      </c>
      <c r="B1290" s="8" t="str">
        <f>"54282023062811314577541"</f>
        <v>54282023062811314577541</v>
      </c>
      <c r="C1290" s="8" t="s">
        <v>13</v>
      </c>
      <c r="D1290" s="8" t="str">
        <f>"王壮玲"</f>
        <v>王壮玲</v>
      </c>
      <c r="E1290" s="8"/>
    </row>
    <row r="1291" spans="1:5" ht="21.75" customHeight="1">
      <c r="A1291" s="7">
        <v>1289</v>
      </c>
      <c r="B1291" s="8" t="str">
        <f>"54282023062812041677669"</f>
        <v>54282023062812041677669</v>
      </c>
      <c r="C1291" s="8" t="s">
        <v>13</v>
      </c>
      <c r="D1291" s="8" t="str">
        <f>"麦秋婷"</f>
        <v>麦秋婷</v>
      </c>
      <c r="E1291" s="8"/>
    </row>
    <row r="1292" spans="1:5" ht="21.75" customHeight="1">
      <c r="A1292" s="7">
        <v>1290</v>
      </c>
      <c r="B1292" s="8" t="str">
        <f>"54282023062814475178258"</f>
        <v>54282023062814475178258</v>
      </c>
      <c r="C1292" s="8" t="s">
        <v>13</v>
      </c>
      <c r="D1292" s="8" t="str">
        <f>"王婷芬"</f>
        <v>王婷芬</v>
      </c>
      <c r="E1292" s="8"/>
    </row>
    <row r="1293" spans="1:5" ht="21.75" customHeight="1">
      <c r="A1293" s="7">
        <v>1291</v>
      </c>
      <c r="B1293" s="8" t="str">
        <f>"54282023062811445377598"</f>
        <v>54282023062811445377598</v>
      </c>
      <c r="C1293" s="8" t="s">
        <v>13</v>
      </c>
      <c r="D1293" s="8" t="str">
        <f>"黄丽婷"</f>
        <v>黄丽婷</v>
      </c>
      <c r="E1293" s="8"/>
    </row>
    <row r="1294" spans="1:5" ht="21.75" customHeight="1">
      <c r="A1294" s="7">
        <v>1292</v>
      </c>
      <c r="B1294" s="8" t="str">
        <f>"54282023062814581678302"</f>
        <v>54282023062814581678302</v>
      </c>
      <c r="C1294" s="8" t="s">
        <v>13</v>
      </c>
      <c r="D1294" s="8" t="str">
        <f>"唐福梅"</f>
        <v>唐福梅</v>
      </c>
      <c r="E1294" s="8"/>
    </row>
    <row r="1295" spans="1:5" ht="21.75" customHeight="1">
      <c r="A1295" s="7">
        <v>1293</v>
      </c>
      <c r="B1295" s="8" t="str">
        <f>"54282023062817331179022"</f>
        <v>54282023062817331179022</v>
      </c>
      <c r="C1295" s="8" t="s">
        <v>13</v>
      </c>
      <c r="D1295" s="8" t="str">
        <f>"王琳"</f>
        <v>王琳</v>
      </c>
      <c r="E1295" s="8"/>
    </row>
    <row r="1296" spans="1:5" ht="21.75" customHeight="1">
      <c r="A1296" s="7">
        <v>1294</v>
      </c>
      <c r="B1296" s="8" t="str">
        <f>"54282023062818482179283"</f>
        <v>54282023062818482179283</v>
      </c>
      <c r="C1296" s="8" t="s">
        <v>13</v>
      </c>
      <c r="D1296" s="8" t="str">
        <f>"陈祥"</f>
        <v>陈祥</v>
      </c>
      <c r="E1296" s="8"/>
    </row>
    <row r="1297" spans="1:5" ht="21.75" customHeight="1">
      <c r="A1297" s="7">
        <v>1295</v>
      </c>
      <c r="B1297" s="8" t="str">
        <f>"54282023062812303677791"</f>
        <v>54282023062812303677791</v>
      </c>
      <c r="C1297" s="8" t="s">
        <v>13</v>
      </c>
      <c r="D1297" s="8" t="str">
        <f>"陈琼坤"</f>
        <v>陈琼坤</v>
      </c>
      <c r="E1297" s="8"/>
    </row>
    <row r="1298" spans="1:5" ht="21.75" customHeight="1">
      <c r="A1298" s="7">
        <v>1296</v>
      </c>
      <c r="B1298" s="8" t="str">
        <f>"54282023062817384879045"</f>
        <v>54282023062817384879045</v>
      </c>
      <c r="C1298" s="8" t="s">
        <v>13</v>
      </c>
      <c r="D1298" s="8" t="str">
        <f>"杜春霞"</f>
        <v>杜春霞</v>
      </c>
      <c r="E1298" s="8"/>
    </row>
    <row r="1299" spans="1:5" ht="21.75" customHeight="1">
      <c r="A1299" s="7">
        <v>1297</v>
      </c>
      <c r="B1299" s="8" t="str">
        <f>"54282023062818470079278"</f>
        <v>54282023062818470079278</v>
      </c>
      <c r="C1299" s="8" t="s">
        <v>13</v>
      </c>
      <c r="D1299" s="8" t="str">
        <f>"王艳纳"</f>
        <v>王艳纳</v>
      </c>
      <c r="E1299" s="8"/>
    </row>
    <row r="1300" spans="1:5" ht="21.75" customHeight="1">
      <c r="A1300" s="7">
        <v>1298</v>
      </c>
      <c r="B1300" s="8" t="str">
        <f>"54282023062820093379518"</f>
        <v>54282023062820093379518</v>
      </c>
      <c r="C1300" s="8" t="s">
        <v>13</v>
      </c>
      <c r="D1300" s="8" t="str">
        <f>"文晓庭"</f>
        <v>文晓庭</v>
      </c>
      <c r="E1300" s="8"/>
    </row>
    <row r="1301" spans="1:5" ht="21.75" customHeight="1">
      <c r="A1301" s="7">
        <v>1299</v>
      </c>
      <c r="B1301" s="8" t="str">
        <f>"54282023062820310079588"</f>
        <v>54282023062820310079588</v>
      </c>
      <c r="C1301" s="8" t="s">
        <v>13</v>
      </c>
      <c r="D1301" s="8" t="str">
        <f>"李士香"</f>
        <v>李士香</v>
      </c>
      <c r="E1301" s="8"/>
    </row>
    <row r="1302" spans="1:5" ht="21.75" customHeight="1">
      <c r="A1302" s="7">
        <v>1300</v>
      </c>
      <c r="B1302" s="8" t="str">
        <f>"54282023062812222077755"</f>
        <v>54282023062812222077755</v>
      </c>
      <c r="C1302" s="8" t="s">
        <v>13</v>
      </c>
      <c r="D1302" s="8" t="str">
        <f>"苏金亮"</f>
        <v>苏金亮</v>
      </c>
      <c r="E1302" s="8"/>
    </row>
    <row r="1303" spans="1:5" ht="21.75" customHeight="1">
      <c r="A1303" s="7">
        <v>1301</v>
      </c>
      <c r="B1303" s="8" t="str">
        <f>"54282023062816561778876"</f>
        <v>54282023062816561778876</v>
      </c>
      <c r="C1303" s="8" t="s">
        <v>13</v>
      </c>
      <c r="D1303" s="8" t="str">
        <f>"梁玉"</f>
        <v>梁玉</v>
      </c>
      <c r="E1303" s="8"/>
    </row>
    <row r="1304" spans="1:5" ht="21.75" customHeight="1">
      <c r="A1304" s="7">
        <v>1302</v>
      </c>
      <c r="B1304" s="8" t="str">
        <f>"54282023062819184979364"</f>
        <v>54282023062819184979364</v>
      </c>
      <c r="C1304" s="8" t="s">
        <v>13</v>
      </c>
      <c r="D1304" s="8" t="str">
        <f>"孙家希"</f>
        <v>孙家希</v>
      </c>
      <c r="E1304" s="8"/>
    </row>
    <row r="1305" spans="1:5" ht="21.75" customHeight="1">
      <c r="A1305" s="7">
        <v>1303</v>
      </c>
      <c r="B1305" s="8" t="str">
        <f>"54282023062821113779744"</f>
        <v>54282023062821113779744</v>
      </c>
      <c r="C1305" s="8" t="s">
        <v>13</v>
      </c>
      <c r="D1305" s="8" t="str">
        <f>"秦秋容"</f>
        <v>秦秋容</v>
      </c>
      <c r="E1305" s="8"/>
    </row>
    <row r="1306" spans="1:5" ht="21.75" customHeight="1">
      <c r="A1306" s="7">
        <v>1304</v>
      </c>
      <c r="B1306" s="8" t="str">
        <f>"54282023062821412779882"</f>
        <v>54282023062821412779882</v>
      </c>
      <c r="C1306" s="8" t="s">
        <v>13</v>
      </c>
      <c r="D1306" s="8" t="str">
        <f>"许银津"</f>
        <v>许银津</v>
      </c>
      <c r="E1306" s="8"/>
    </row>
    <row r="1307" spans="1:5" ht="21.75" customHeight="1">
      <c r="A1307" s="7">
        <v>1305</v>
      </c>
      <c r="B1307" s="8" t="str">
        <f>"54282023062821365779863"</f>
        <v>54282023062821365779863</v>
      </c>
      <c r="C1307" s="8" t="s">
        <v>13</v>
      </c>
      <c r="D1307" s="8" t="str">
        <f>"陈晓倩"</f>
        <v>陈晓倩</v>
      </c>
      <c r="E1307" s="8"/>
    </row>
    <row r="1308" spans="1:5" ht="21.75" customHeight="1">
      <c r="A1308" s="7">
        <v>1306</v>
      </c>
      <c r="B1308" s="8" t="str">
        <f>"54282023062821545079945"</f>
        <v>54282023062821545079945</v>
      </c>
      <c r="C1308" s="8" t="s">
        <v>13</v>
      </c>
      <c r="D1308" s="8" t="str">
        <f>"吉财丽"</f>
        <v>吉财丽</v>
      </c>
      <c r="E1308" s="8"/>
    </row>
    <row r="1309" spans="1:5" ht="21.75" customHeight="1">
      <c r="A1309" s="7">
        <v>1307</v>
      </c>
      <c r="B1309" s="8" t="str">
        <f>"54282023062822025779986"</f>
        <v>54282023062822025779986</v>
      </c>
      <c r="C1309" s="8" t="s">
        <v>13</v>
      </c>
      <c r="D1309" s="8" t="str">
        <f>"郭芯伶"</f>
        <v>郭芯伶</v>
      </c>
      <c r="E1309" s="8"/>
    </row>
    <row r="1310" spans="1:5" ht="21.75" customHeight="1">
      <c r="A1310" s="7">
        <v>1308</v>
      </c>
      <c r="B1310" s="8" t="str">
        <f>"54282023062821035779707"</f>
        <v>54282023062821035779707</v>
      </c>
      <c r="C1310" s="8" t="s">
        <v>13</v>
      </c>
      <c r="D1310" s="8" t="str">
        <f>"唐静"</f>
        <v>唐静</v>
      </c>
      <c r="E1310" s="8"/>
    </row>
    <row r="1311" spans="1:5" ht="21.75" customHeight="1">
      <c r="A1311" s="7">
        <v>1309</v>
      </c>
      <c r="B1311" s="8" t="str">
        <f>"54282023062822325180112"</f>
        <v>54282023062822325180112</v>
      </c>
      <c r="C1311" s="8" t="s">
        <v>13</v>
      </c>
      <c r="D1311" s="8" t="str">
        <f>"姚丹丽"</f>
        <v>姚丹丽</v>
      </c>
      <c r="E1311" s="8"/>
    </row>
    <row r="1312" spans="1:5" ht="21.75" customHeight="1">
      <c r="A1312" s="7">
        <v>1310</v>
      </c>
      <c r="B1312" s="8" t="str">
        <f>"54282023062822563380189"</f>
        <v>54282023062822563380189</v>
      </c>
      <c r="C1312" s="8" t="s">
        <v>13</v>
      </c>
      <c r="D1312" s="8" t="str">
        <f>"高孙芯"</f>
        <v>高孙芯</v>
      </c>
      <c r="E1312" s="8"/>
    </row>
    <row r="1313" spans="1:5" ht="21.75" customHeight="1">
      <c r="A1313" s="7">
        <v>1311</v>
      </c>
      <c r="B1313" s="8" t="str">
        <f>"54282023062900352580367"</f>
        <v>54282023062900352580367</v>
      </c>
      <c r="C1313" s="8" t="s">
        <v>13</v>
      </c>
      <c r="D1313" s="8" t="str">
        <f>"李珊"</f>
        <v>李珊</v>
      </c>
      <c r="E1313" s="8"/>
    </row>
    <row r="1314" spans="1:5" ht="21.75" customHeight="1">
      <c r="A1314" s="7">
        <v>1312</v>
      </c>
      <c r="B1314" s="8" t="str">
        <f>"54282023062900090880340"</f>
        <v>54282023062900090880340</v>
      </c>
      <c r="C1314" s="8" t="s">
        <v>13</v>
      </c>
      <c r="D1314" s="8" t="str">
        <f>"蒲慧芳"</f>
        <v>蒲慧芳</v>
      </c>
      <c r="E1314" s="8"/>
    </row>
    <row r="1315" spans="1:5" ht="21.75" customHeight="1">
      <c r="A1315" s="7">
        <v>1313</v>
      </c>
      <c r="B1315" s="8" t="str">
        <f>"54282023062908265380567"</f>
        <v>54282023062908265380567</v>
      </c>
      <c r="C1315" s="8" t="s">
        <v>13</v>
      </c>
      <c r="D1315" s="8" t="str">
        <f>"于茜"</f>
        <v>于茜</v>
      </c>
      <c r="E1315" s="8"/>
    </row>
    <row r="1316" spans="1:5" ht="21.75" customHeight="1">
      <c r="A1316" s="7">
        <v>1314</v>
      </c>
      <c r="B1316" s="8" t="str">
        <f>"54282023062810282477174"</f>
        <v>54282023062810282477174</v>
      </c>
      <c r="C1316" s="8" t="s">
        <v>13</v>
      </c>
      <c r="D1316" s="8" t="str">
        <f>"唐娅"</f>
        <v>唐娅</v>
      </c>
      <c r="E1316" s="8"/>
    </row>
    <row r="1317" spans="1:5" ht="21.75" customHeight="1">
      <c r="A1317" s="7">
        <v>1315</v>
      </c>
      <c r="B1317" s="8" t="str">
        <f>"54282023062822363480118"</f>
        <v>54282023062822363480118</v>
      </c>
      <c r="C1317" s="8" t="s">
        <v>13</v>
      </c>
      <c r="D1317" s="8" t="str">
        <f>"吴高美"</f>
        <v>吴高美</v>
      </c>
      <c r="E1317" s="8"/>
    </row>
    <row r="1318" spans="1:5" ht="21.75" customHeight="1">
      <c r="A1318" s="7">
        <v>1316</v>
      </c>
      <c r="B1318" s="8" t="str">
        <f>"54282023062910380681703"</f>
        <v>54282023062910380681703</v>
      </c>
      <c r="C1318" s="8" t="s">
        <v>13</v>
      </c>
      <c r="D1318" s="8" t="str">
        <f>"陈仕婷"</f>
        <v>陈仕婷</v>
      </c>
      <c r="E1318" s="8"/>
    </row>
    <row r="1319" spans="1:5" ht="21.75" customHeight="1">
      <c r="A1319" s="7">
        <v>1317</v>
      </c>
      <c r="B1319" s="8" t="str">
        <f>"54282023062910371781692"</f>
        <v>54282023062910371781692</v>
      </c>
      <c r="C1319" s="8" t="s">
        <v>13</v>
      </c>
      <c r="D1319" s="8" t="str">
        <f>"李小雯"</f>
        <v>李小雯</v>
      </c>
      <c r="E1319" s="8"/>
    </row>
    <row r="1320" spans="1:5" ht="21.75" customHeight="1">
      <c r="A1320" s="7">
        <v>1318</v>
      </c>
      <c r="B1320" s="8" t="str">
        <f>"54282023062911335682153"</f>
        <v>54282023062911335682153</v>
      </c>
      <c r="C1320" s="8" t="s">
        <v>13</v>
      </c>
      <c r="D1320" s="8" t="str">
        <f>"李海琴"</f>
        <v>李海琴</v>
      </c>
      <c r="E1320" s="8"/>
    </row>
    <row r="1321" spans="1:5" ht="21.75" customHeight="1">
      <c r="A1321" s="7">
        <v>1319</v>
      </c>
      <c r="B1321" s="8" t="str">
        <f>"54282023062820370079607"</f>
        <v>54282023062820370079607</v>
      </c>
      <c r="C1321" s="8" t="s">
        <v>13</v>
      </c>
      <c r="D1321" s="8" t="str">
        <f>"陈光彩"</f>
        <v>陈光彩</v>
      </c>
      <c r="E1321" s="8"/>
    </row>
    <row r="1322" spans="1:5" ht="21.75" customHeight="1">
      <c r="A1322" s="7">
        <v>1320</v>
      </c>
      <c r="B1322" s="8" t="str">
        <f>"54282023062912573382672"</f>
        <v>54282023062912573382672</v>
      </c>
      <c r="C1322" s="8" t="s">
        <v>13</v>
      </c>
      <c r="D1322" s="8" t="str">
        <f>"孙珠琳"</f>
        <v>孙珠琳</v>
      </c>
      <c r="E1322" s="8"/>
    </row>
    <row r="1323" spans="1:5" ht="21.75" customHeight="1">
      <c r="A1323" s="7">
        <v>1321</v>
      </c>
      <c r="B1323" s="8" t="str">
        <f>"54282023062913174482770"</f>
        <v>54282023062913174482770</v>
      </c>
      <c r="C1323" s="8" t="s">
        <v>13</v>
      </c>
      <c r="D1323" s="8" t="str">
        <f>"符琼莉"</f>
        <v>符琼莉</v>
      </c>
      <c r="E1323" s="8"/>
    </row>
    <row r="1324" spans="1:5" ht="21.75" customHeight="1">
      <c r="A1324" s="7">
        <v>1322</v>
      </c>
      <c r="B1324" s="8" t="str">
        <f>"54282023062913093782731"</f>
        <v>54282023062913093782731</v>
      </c>
      <c r="C1324" s="8" t="s">
        <v>13</v>
      </c>
      <c r="D1324" s="8" t="str">
        <f>"邓一月"</f>
        <v>邓一月</v>
      </c>
      <c r="E1324" s="8"/>
    </row>
    <row r="1325" spans="1:5" ht="21.75" customHeight="1">
      <c r="A1325" s="7">
        <v>1323</v>
      </c>
      <c r="B1325" s="8" t="str">
        <f>"54282023062914132783004"</f>
        <v>54282023062914132783004</v>
      </c>
      <c r="C1325" s="8" t="s">
        <v>13</v>
      </c>
      <c r="D1325" s="8" t="str">
        <f>"薛晓东"</f>
        <v>薛晓东</v>
      </c>
      <c r="E1325" s="8"/>
    </row>
    <row r="1326" spans="1:5" ht="21.75" customHeight="1">
      <c r="A1326" s="7">
        <v>1324</v>
      </c>
      <c r="B1326" s="8" t="str">
        <f>"54282023062915010483271"</f>
        <v>54282023062915010483271</v>
      </c>
      <c r="C1326" s="8" t="s">
        <v>13</v>
      </c>
      <c r="D1326" s="8" t="str">
        <f>"王惠妹"</f>
        <v>王惠妹</v>
      </c>
      <c r="E1326" s="8"/>
    </row>
    <row r="1327" spans="1:5" ht="21.75" customHeight="1">
      <c r="A1327" s="7">
        <v>1325</v>
      </c>
      <c r="B1327" s="8" t="str">
        <f>"54282023062915141583357"</f>
        <v>54282023062915141583357</v>
      </c>
      <c r="C1327" s="8" t="s">
        <v>13</v>
      </c>
      <c r="D1327" s="8" t="str">
        <f>"陈梦蝾"</f>
        <v>陈梦蝾</v>
      </c>
      <c r="E1327" s="8"/>
    </row>
    <row r="1328" spans="1:5" ht="21.75" customHeight="1">
      <c r="A1328" s="7">
        <v>1326</v>
      </c>
      <c r="B1328" s="8" t="str">
        <f>"54282023062914455383176"</f>
        <v>54282023062914455383176</v>
      </c>
      <c r="C1328" s="8" t="s">
        <v>13</v>
      </c>
      <c r="D1328" s="8" t="str">
        <f>"云文辉"</f>
        <v>云文辉</v>
      </c>
      <c r="E1328" s="8"/>
    </row>
    <row r="1329" spans="1:5" ht="21.75" customHeight="1">
      <c r="A1329" s="7">
        <v>1327</v>
      </c>
      <c r="B1329" s="8" t="str">
        <f>"54282023062915230583424"</f>
        <v>54282023062915230583424</v>
      </c>
      <c r="C1329" s="8" t="s">
        <v>13</v>
      </c>
      <c r="D1329" s="8" t="str">
        <f>"庄海珠"</f>
        <v>庄海珠</v>
      </c>
      <c r="E1329" s="8"/>
    </row>
    <row r="1330" spans="1:5" ht="21.75" customHeight="1">
      <c r="A1330" s="7">
        <v>1328</v>
      </c>
      <c r="B1330" s="8" t="str">
        <f>"54282023062810221677139"</f>
        <v>54282023062810221677139</v>
      </c>
      <c r="C1330" s="8" t="s">
        <v>13</v>
      </c>
      <c r="D1330" s="8" t="str">
        <f>"洪曼玉"</f>
        <v>洪曼玉</v>
      </c>
      <c r="E1330" s="8"/>
    </row>
    <row r="1331" spans="1:5" ht="21.75" customHeight="1">
      <c r="A1331" s="7">
        <v>1329</v>
      </c>
      <c r="B1331" s="8" t="str">
        <f>"54282023062915111083331"</f>
        <v>54282023062915111083331</v>
      </c>
      <c r="C1331" s="8" t="s">
        <v>13</v>
      </c>
      <c r="D1331" s="8" t="str">
        <f>"江薇"</f>
        <v>江薇</v>
      </c>
      <c r="E1331" s="8"/>
    </row>
    <row r="1332" spans="1:5" ht="21.75" customHeight="1">
      <c r="A1332" s="7">
        <v>1330</v>
      </c>
      <c r="B1332" s="8" t="str">
        <f>"54282023062811063177397"</f>
        <v>54282023062811063177397</v>
      </c>
      <c r="C1332" s="8" t="s">
        <v>13</v>
      </c>
      <c r="D1332" s="8" t="str">
        <f>"林明悦"</f>
        <v>林明悦</v>
      </c>
      <c r="E1332" s="8"/>
    </row>
    <row r="1333" spans="1:5" ht="21.75" customHeight="1">
      <c r="A1333" s="7">
        <v>1331</v>
      </c>
      <c r="B1333" s="8" t="str">
        <f>"54282023062917035684156"</f>
        <v>54282023062917035684156</v>
      </c>
      <c r="C1333" s="8" t="s">
        <v>13</v>
      </c>
      <c r="D1333" s="8" t="str">
        <f>"王丹婷"</f>
        <v>王丹婷</v>
      </c>
      <c r="E1333" s="8"/>
    </row>
    <row r="1334" spans="1:5" ht="21.75" customHeight="1">
      <c r="A1334" s="7">
        <v>1332</v>
      </c>
      <c r="B1334" s="8" t="str">
        <f>"54282023062810473977294"</f>
        <v>54282023062810473977294</v>
      </c>
      <c r="C1334" s="8" t="s">
        <v>13</v>
      </c>
      <c r="D1334" s="8" t="str">
        <f>"王惠"</f>
        <v>王惠</v>
      </c>
      <c r="E1334" s="8"/>
    </row>
    <row r="1335" spans="1:5" ht="21.75" customHeight="1">
      <c r="A1335" s="7">
        <v>1333</v>
      </c>
      <c r="B1335" s="8" t="str">
        <f>"54282023062918031384445"</f>
        <v>54282023062918031384445</v>
      </c>
      <c r="C1335" s="8" t="s">
        <v>13</v>
      </c>
      <c r="D1335" s="8" t="str">
        <f>"符梅喜"</f>
        <v>符梅喜</v>
      </c>
      <c r="E1335" s="8"/>
    </row>
    <row r="1336" spans="1:5" ht="21.75" customHeight="1">
      <c r="A1336" s="7">
        <v>1334</v>
      </c>
      <c r="B1336" s="8" t="str">
        <f>"54282023062917530084404"</f>
        <v>54282023062917530084404</v>
      </c>
      <c r="C1336" s="8" t="s">
        <v>13</v>
      </c>
      <c r="D1336" s="8" t="str">
        <f>"林花玉"</f>
        <v>林花玉</v>
      </c>
      <c r="E1336" s="8"/>
    </row>
    <row r="1337" spans="1:5" ht="21.75" customHeight="1">
      <c r="A1337" s="7">
        <v>1335</v>
      </c>
      <c r="B1337" s="8" t="str">
        <f>"54282023062918202784540"</f>
        <v>54282023062918202784540</v>
      </c>
      <c r="C1337" s="8" t="s">
        <v>13</v>
      </c>
      <c r="D1337" s="8" t="str">
        <f>"陈华娇"</f>
        <v>陈华娇</v>
      </c>
      <c r="E1337" s="8"/>
    </row>
    <row r="1338" spans="1:5" ht="21.75" customHeight="1">
      <c r="A1338" s="7">
        <v>1336</v>
      </c>
      <c r="B1338" s="8" t="str">
        <f>"54282023062918345184599"</f>
        <v>54282023062918345184599</v>
      </c>
      <c r="C1338" s="8" t="s">
        <v>13</v>
      </c>
      <c r="D1338" s="8" t="str">
        <f>"王美婷"</f>
        <v>王美婷</v>
      </c>
      <c r="E1338" s="8"/>
    </row>
    <row r="1339" spans="1:5" ht="21.75" customHeight="1">
      <c r="A1339" s="7">
        <v>1337</v>
      </c>
      <c r="B1339" s="8" t="str">
        <f>"54282023062918405684626"</f>
        <v>54282023062918405684626</v>
      </c>
      <c r="C1339" s="8" t="s">
        <v>13</v>
      </c>
      <c r="D1339" s="8" t="str">
        <f>"陈壹琳"</f>
        <v>陈壹琳</v>
      </c>
      <c r="E1339" s="8"/>
    </row>
    <row r="1340" spans="1:5" ht="21.75" customHeight="1">
      <c r="A1340" s="7">
        <v>1338</v>
      </c>
      <c r="B1340" s="8" t="str">
        <f>"54282023062918353084602"</f>
        <v>54282023062918353084602</v>
      </c>
      <c r="C1340" s="8" t="s">
        <v>13</v>
      </c>
      <c r="D1340" s="8" t="str">
        <f>"麦桂月"</f>
        <v>麦桂月</v>
      </c>
      <c r="E1340" s="8"/>
    </row>
    <row r="1341" spans="1:5" ht="21.75" customHeight="1">
      <c r="A1341" s="7">
        <v>1339</v>
      </c>
      <c r="B1341" s="8" t="str">
        <f>"54282023062908473480651"</f>
        <v>54282023062908473480651</v>
      </c>
      <c r="C1341" s="8" t="s">
        <v>13</v>
      </c>
      <c r="D1341" s="8" t="str">
        <f>"陈海轻"</f>
        <v>陈海轻</v>
      </c>
      <c r="E1341" s="8"/>
    </row>
    <row r="1342" spans="1:5" ht="21.75" customHeight="1">
      <c r="A1342" s="7">
        <v>1340</v>
      </c>
      <c r="B1342" s="8" t="str">
        <f>"54282023062919140384796"</f>
        <v>54282023062919140384796</v>
      </c>
      <c r="C1342" s="8" t="s">
        <v>13</v>
      </c>
      <c r="D1342" s="8" t="str">
        <f>"陈方美"</f>
        <v>陈方美</v>
      </c>
      <c r="E1342" s="8"/>
    </row>
    <row r="1343" spans="1:5" ht="21.75" customHeight="1">
      <c r="A1343" s="7">
        <v>1341</v>
      </c>
      <c r="B1343" s="8" t="str">
        <f>"54282023062919231184840"</f>
        <v>54282023062919231184840</v>
      </c>
      <c r="C1343" s="8" t="s">
        <v>13</v>
      </c>
      <c r="D1343" s="8" t="str">
        <f>"王方利"</f>
        <v>王方利</v>
      </c>
      <c r="E1343" s="8"/>
    </row>
    <row r="1344" spans="1:5" ht="21.75" customHeight="1">
      <c r="A1344" s="7">
        <v>1342</v>
      </c>
      <c r="B1344" s="8" t="str">
        <f>"54282023062920134385101"</f>
        <v>54282023062920134385101</v>
      </c>
      <c r="C1344" s="8" t="s">
        <v>13</v>
      </c>
      <c r="D1344" s="8" t="str">
        <f>"符景柳"</f>
        <v>符景柳</v>
      </c>
      <c r="E1344" s="8"/>
    </row>
    <row r="1345" spans="1:5" ht="21.75" customHeight="1">
      <c r="A1345" s="7">
        <v>1343</v>
      </c>
      <c r="B1345" s="8" t="str">
        <f>"54282023062913351382852"</f>
        <v>54282023062913351382852</v>
      </c>
      <c r="C1345" s="8" t="s">
        <v>13</v>
      </c>
      <c r="D1345" s="8" t="str">
        <f>"陈琼川"</f>
        <v>陈琼川</v>
      </c>
      <c r="E1345" s="8"/>
    </row>
    <row r="1346" spans="1:5" ht="21.75" customHeight="1">
      <c r="A1346" s="7">
        <v>1344</v>
      </c>
      <c r="B1346" s="8" t="str">
        <f>"54282023062920312585197"</f>
        <v>54282023062920312585197</v>
      </c>
      <c r="C1346" s="8" t="s">
        <v>13</v>
      </c>
      <c r="D1346" s="8" t="str">
        <f>"孙芸"</f>
        <v>孙芸</v>
      </c>
      <c r="E1346" s="8"/>
    </row>
    <row r="1347" spans="1:5" ht="21.75" customHeight="1">
      <c r="A1347" s="7">
        <v>1345</v>
      </c>
      <c r="B1347" s="8" t="str">
        <f>"54282023062820565479680"</f>
        <v>54282023062820565479680</v>
      </c>
      <c r="C1347" s="8" t="s">
        <v>13</v>
      </c>
      <c r="D1347" s="8" t="str">
        <f>"林井爱"</f>
        <v>林井爱</v>
      </c>
      <c r="E1347" s="8"/>
    </row>
    <row r="1348" spans="1:5" ht="21.75" customHeight="1">
      <c r="A1348" s="7">
        <v>1346</v>
      </c>
      <c r="B1348" s="8" t="str">
        <f>"54282023062920334485213"</f>
        <v>54282023062920334485213</v>
      </c>
      <c r="C1348" s="8" t="s">
        <v>13</v>
      </c>
      <c r="D1348" s="8" t="str">
        <f>"羊宝丽"</f>
        <v>羊宝丽</v>
      </c>
      <c r="E1348" s="8"/>
    </row>
    <row r="1349" spans="1:5" ht="21.75" customHeight="1">
      <c r="A1349" s="7">
        <v>1347</v>
      </c>
      <c r="B1349" s="8" t="str">
        <f>"54282023062818555679301"</f>
        <v>54282023062818555679301</v>
      </c>
      <c r="C1349" s="8" t="s">
        <v>13</v>
      </c>
      <c r="D1349" s="8" t="str">
        <f>"何冰"</f>
        <v>何冰</v>
      </c>
      <c r="E1349" s="8"/>
    </row>
    <row r="1350" spans="1:5" ht="21.75" customHeight="1">
      <c r="A1350" s="7">
        <v>1348</v>
      </c>
      <c r="B1350" s="8" t="str">
        <f>"54282023062918253984560"</f>
        <v>54282023062918253984560</v>
      </c>
      <c r="C1350" s="8" t="s">
        <v>13</v>
      </c>
      <c r="D1350" s="8" t="str">
        <f>"梁黑女"</f>
        <v>梁黑女</v>
      </c>
      <c r="E1350" s="8"/>
    </row>
    <row r="1351" spans="1:5" ht="21.75" customHeight="1">
      <c r="A1351" s="7">
        <v>1349</v>
      </c>
      <c r="B1351" s="8" t="str">
        <f>"54282023062920511385324"</f>
        <v>54282023062920511385324</v>
      </c>
      <c r="C1351" s="8" t="s">
        <v>13</v>
      </c>
      <c r="D1351" s="8" t="str">
        <f>"陈川琳"</f>
        <v>陈川琳</v>
      </c>
      <c r="E1351" s="8"/>
    </row>
    <row r="1352" spans="1:5" ht="21.75" customHeight="1">
      <c r="A1352" s="7">
        <v>1350</v>
      </c>
      <c r="B1352" s="8" t="str">
        <f>"54282023062921150285490"</f>
        <v>54282023062921150285490</v>
      </c>
      <c r="C1352" s="8" t="s">
        <v>13</v>
      </c>
      <c r="D1352" s="8" t="str">
        <f>"韦天香"</f>
        <v>韦天香</v>
      </c>
      <c r="E1352" s="8"/>
    </row>
    <row r="1353" spans="1:5" ht="21.75" customHeight="1">
      <c r="A1353" s="7">
        <v>1351</v>
      </c>
      <c r="B1353" s="8" t="str">
        <f>"54282023062921153785496"</f>
        <v>54282023062921153785496</v>
      </c>
      <c r="C1353" s="8" t="s">
        <v>13</v>
      </c>
      <c r="D1353" s="8" t="str">
        <f>"符连美"</f>
        <v>符连美</v>
      </c>
      <c r="E1353" s="8"/>
    </row>
    <row r="1354" spans="1:5" ht="21.75" customHeight="1">
      <c r="A1354" s="7">
        <v>1352</v>
      </c>
      <c r="B1354" s="8" t="str">
        <f>"54282023062820163679544"</f>
        <v>54282023062820163679544</v>
      </c>
      <c r="C1354" s="8" t="s">
        <v>13</v>
      </c>
      <c r="D1354" s="8" t="str">
        <f>"孙爱芳"</f>
        <v>孙爱芳</v>
      </c>
      <c r="E1354" s="8"/>
    </row>
    <row r="1355" spans="1:5" ht="21.75" customHeight="1">
      <c r="A1355" s="7">
        <v>1353</v>
      </c>
      <c r="B1355" s="8" t="str">
        <f>"54282023062912042282359"</f>
        <v>54282023062912042282359</v>
      </c>
      <c r="C1355" s="8" t="s">
        <v>13</v>
      </c>
      <c r="D1355" s="8" t="str">
        <f>"刘婉"</f>
        <v>刘婉</v>
      </c>
      <c r="E1355" s="8"/>
    </row>
    <row r="1356" spans="1:5" ht="21.75" customHeight="1">
      <c r="A1356" s="7">
        <v>1354</v>
      </c>
      <c r="B1356" s="8" t="str">
        <f>"54282023062920441285280"</f>
        <v>54282023062920441285280</v>
      </c>
      <c r="C1356" s="8" t="s">
        <v>13</v>
      </c>
      <c r="D1356" s="8" t="str">
        <f>"符景宽"</f>
        <v>符景宽</v>
      </c>
      <c r="E1356" s="8"/>
    </row>
    <row r="1357" spans="1:5" ht="21.75" customHeight="1">
      <c r="A1357" s="7">
        <v>1355</v>
      </c>
      <c r="B1357" s="8" t="str">
        <f>"54282023062810221577138"</f>
        <v>54282023062810221577138</v>
      </c>
      <c r="C1357" s="8" t="s">
        <v>13</v>
      </c>
      <c r="D1357" s="8" t="str">
        <f>"林艳婷"</f>
        <v>林艳婷</v>
      </c>
      <c r="E1357" s="8"/>
    </row>
    <row r="1358" spans="1:5" ht="21.75" customHeight="1">
      <c r="A1358" s="7">
        <v>1356</v>
      </c>
      <c r="B1358" s="8" t="str">
        <f>"54282023062922382486034"</f>
        <v>54282023062922382486034</v>
      </c>
      <c r="C1358" s="8" t="s">
        <v>13</v>
      </c>
      <c r="D1358" s="8" t="str">
        <f>"王坚"</f>
        <v>王坚</v>
      </c>
      <c r="E1358" s="8"/>
    </row>
    <row r="1359" spans="1:5" ht="21.75" customHeight="1">
      <c r="A1359" s="7">
        <v>1357</v>
      </c>
      <c r="B1359" s="8" t="str">
        <f>"54282023062923453286337"</f>
        <v>54282023062923453286337</v>
      </c>
      <c r="C1359" s="8" t="s">
        <v>13</v>
      </c>
      <c r="D1359" s="8" t="str">
        <f>"郑馨美"</f>
        <v>郑馨美</v>
      </c>
      <c r="E1359" s="8"/>
    </row>
    <row r="1360" spans="1:5" ht="21.75" customHeight="1">
      <c r="A1360" s="7">
        <v>1358</v>
      </c>
      <c r="B1360" s="8" t="str">
        <f>"54282023062919233484842"</f>
        <v>54282023062919233484842</v>
      </c>
      <c r="C1360" s="8" t="s">
        <v>13</v>
      </c>
      <c r="D1360" s="8" t="str">
        <f>"羊彩鸾"</f>
        <v>羊彩鸾</v>
      </c>
      <c r="E1360" s="8"/>
    </row>
    <row r="1361" spans="1:5" ht="21.75" customHeight="1">
      <c r="A1361" s="7">
        <v>1359</v>
      </c>
      <c r="B1361" s="8" t="str">
        <f>"54282023063001190286505"</f>
        <v>54282023063001190286505</v>
      </c>
      <c r="C1361" s="8" t="s">
        <v>13</v>
      </c>
      <c r="D1361" s="8" t="str">
        <f>"吴丽日"</f>
        <v>吴丽日</v>
      </c>
      <c r="E1361" s="8"/>
    </row>
    <row r="1362" spans="1:5" ht="21.75" customHeight="1">
      <c r="A1362" s="7">
        <v>1360</v>
      </c>
      <c r="B1362" s="8" t="str">
        <f>"54282023063007353086642"</f>
        <v>54282023063007353086642</v>
      </c>
      <c r="C1362" s="8" t="s">
        <v>13</v>
      </c>
      <c r="D1362" s="8" t="str">
        <f>"赵凤菊"</f>
        <v>赵凤菊</v>
      </c>
      <c r="E1362" s="8"/>
    </row>
    <row r="1363" spans="1:5" ht="21.75" customHeight="1">
      <c r="A1363" s="7">
        <v>1361</v>
      </c>
      <c r="B1363" s="8" t="str">
        <f>"54282023062910413281741"</f>
        <v>54282023062910413281741</v>
      </c>
      <c r="C1363" s="8" t="s">
        <v>13</v>
      </c>
      <c r="D1363" s="8" t="str">
        <f>"钟居芳"</f>
        <v>钟居芳</v>
      </c>
      <c r="E1363" s="8"/>
    </row>
    <row r="1364" spans="1:5" ht="21.75" customHeight="1">
      <c r="A1364" s="7">
        <v>1362</v>
      </c>
      <c r="B1364" s="8" t="str">
        <f>"54282023062916551984098"</f>
        <v>54282023062916551984098</v>
      </c>
      <c r="C1364" s="8" t="s">
        <v>13</v>
      </c>
      <c r="D1364" s="8" t="str">
        <f>"林海妹"</f>
        <v>林海妹</v>
      </c>
      <c r="E1364" s="8"/>
    </row>
    <row r="1365" spans="1:5" ht="21.75" customHeight="1">
      <c r="A1365" s="7">
        <v>1363</v>
      </c>
      <c r="B1365" s="8" t="str">
        <f>"54282023062815011378317"</f>
        <v>54282023062815011378317</v>
      </c>
      <c r="C1365" s="8" t="s">
        <v>13</v>
      </c>
      <c r="D1365" s="8" t="str">
        <f>"黄钰"</f>
        <v>黄钰</v>
      </c>
      <c r="E1365" s="8"/>
    </row>
    <row r="1366" spans="1:5" ht="21.75" customHeight="1">
      <c r="A1366" s="7">
        <v>1364</v>
      </c>
      <c r="B1366" s="8" t="str">
        <f>"54282023063009541187318"</f>
        <v>54282023063009541187318</v>
      </c>
      <c r="C1366" s="8" t="s">
        <v>13</v>
      </c>
      <c r="D1366" s="8" t="str">
        <f>"廖盈"</f>
        <v>廖盈</v>
      </c>
      <c r="E1366" s="8"/>
    </row>
    <row r="1367" spans="1:5" ht="21.75" customHeight="1">
      <c r="A1367" s="7">
        <v>1365</v>
      </c>
      <c r="B1367" s="8" t="str">
        <f>"54282023063009330087165"</f>
        <v>54282023063009330087165</v>
      </c>
      <c r="C1367" s="8" t="s">
        <v>13</v>
      </c>
      <c r="D1367" s="8" t="str">
        <f>"陈丽南"</f>
        <v>陈丽南</v>
      </c>
      <c r="E1367" s="8"/>
    </row>
    <row r="1368" spans="1:5" ht="21.75" customHeight="1">
      <c r="A1368" s="7">
        <v>1366</v>
      </c>
      <c r="B1368" s="8" t="str">
        <f>"54282023062921073785442"</f>
        <v>54282023062921073785442</v>
      </c>
      <c r="C1368" s="8" t="s">
        <v>13</v>
      </c>
      <c r="D1368" s="8" t="str">
        <f>"王明翠"</f>
        <v>王明翠</v>
      </c>
      <c r="E1368" s="8"/>
    </row>
    <row r="1369" spans="1:5" ht="21.75" customHeight="1">
      <c r="A1369" s="7">
        <v>1367</v>
      </c>
      <c r="B1369" s="8" t="str">
        <f>"54282023063010471087727"</f>
        <v>54282023063010471087727</v>
      </c>
      <c r="C1369" s="8" t="s">
        <v>13</v>
      </c>
      <c r="D1369" s="8" t="str">
        <f>"王少华"</f>
        <v>王少华</v>
      </c>
      <c r="E1369" s="8"/>
    </row>
    <row r="1370" spans="1:5" ht="21.75" customHeight="1">
      <c r="A1370" s="7">
        <v>1368</v>
      </c>
      <c r="B1370" s="8" t="str">
        <f>"54282023062919062684759"</f>
        <v>54282023062919062684759</v>
      </c>
      <c r="C1370" s="8" t="s">
        <v>13</v>
      </c>
      <c r="D1370" s="8" t="str">
        <f>"陈娇妹"</f>
        <v>陈娇妹</v>
      </c>
      <c r="E1370" s="8"/>
    </row>
    <row r="1371" spans="1:5" ht="21.75" customHeight="1">
      <c r="A1371" s="7">
        <v>1369</v>
      </c>
      <c r="B1371" s="8" t="str">
        <f>"54282023063011132987900"</f>
        <v>54282023063011132987900</v>
      </c>
      <c r="C1371" s="8" t="s">
        <v>13</v>
      </c>
      <c r="D1371" s="8" t="str">
        <f>"谢伟丹"</f>
        <v>谢伟丹</v>
      </c>
      <c r="E1371" s="8"/>
    </row>
    <row r="1372" spans="1:5" ht="21.75" customHeight="1">
      <c r="A1372" s="7">
        <v>1370</v>
      </c>
      <c r="B1372" s="8" t="str">
        <f>"54282023063010550087782"</f>
        <v>54282023063010550087782</v>
      </c>
      <c r="C1372" s="8" t="s">
        <v>13</v>
      </c>
      <c r="D1372" s="8" t="str">
        <f>"黄冰冰"</f>
        <v>黄冰冰</v>
      </c>
      <c r="E1372" s="8"/>
    </row>
    <row r="1373" spans="1:5" ht="21.75" customHeight="1">
      <c r="A1373" s="7">
        <v>1371</v>
      </c>
      <c r="B1373" s="8" t="str">
        <f>"54282023063012225388284"</f>
        <v>54282023063012225388284</v>
      </c>
      <c r="C1373" s="8" t="s">
        <v>13</v>
      </c>
      <c r="D1373" s="8" t="str">
        <f>"曾福英"</f>
        <v>曾福英</v>
      </c>
      <c r="E1373" s="8"/>
    </row>
    <row r="1374" spans="1:5" ht="21.75" customHeight="1">
      <c r="A1374" s="7">
        <v>1372</v>
      </c>
      <c r="B1374" s="8" t="str">
        <f>"54282023063010430187692"</f>
        <v>54282023063010430187692</v>
      </c>
      <c r="C1374" s="8" t="s">
        <v>13</v>
      </c>
      <c r="D1374" s="8" t="str">
        <f>"麦孟娟"</f>
        <v>麦孟娟</v>
      </c>
      <c r="E1374" s="8"/>
    </row>
    <row r="1375" spans="1:5" ht="21.75" customHeight="1">
      <c r="A1375" s="7">
        <v>1373</v>
      </c>
      <c r="B1375" s="8" t="str">
        <f>"54282023063013272788662"</f>
        <v>54282023063013272788662</v>
      </c>
      <c r="C1375" s="8" t="s">
        <v>13</v>
      </c>
      <c r="D1375" s="8" t="str">
        <f>"张舰匀"</f>
        <v>张舰匀</v>
      </c>
      <c r="E1375" s="8"/>
    </row>
    <row r="1376" spans="1:5" ht="21.75" customHeight="1">
      <c r="A1376" s="7">
        <v>1374</v>
      </c>
      <c r="B1376" s="8" t="str">
        <f>"54282023063012271788313"</f>
        <v>54282023063012271788313</v>
      </c>
      <c r="C1376" s="8" t="s">
        <v>13</v>
      </c>
      <c r="D1376" s="8" t="str">
        <f>"胡青钦"</f>
        <v>胡青钦</v>
      </c>
      <c r="E1376" s="8"/>
    </row>
    <row r="1377" spans="1:5" ht="21.75" customHeight="1">
      <c r="A1377" s="7">
        <v>1375</v>
      </c>
      <c r="B1377" s="8" t="str">
        <f>"54282023062820485579656"</f>
        <v>54282023062820485579656</v>
      </c>
      <c r="C1377" s="8" t="s">
        <v>13</v>
      </c>
      <c r="D1377" s="8" t="str">
        <f>"邢文丽"</f>
        <v>邢文丽</v>
      </c>
      <c r="E1377" s="8"/>
    </row>
    <row r="1378" spans="1:5" ht="21.75" customHeight="1">
      <c r="A1378" s="7">
        <v>1376</v>
      </c>
      <c r="B1378" s="8" t="str">
        <f>"54282023063015234989467"</f>
        <v>54282023063015234989467</v>
      </c>
      <c r="C1378" s="8" t="s">
        <v>13</v>
      </c>
      <c r="D1378" s="8" t="str">
        <f>"郑丽"</f>
        <v>郑丽</v>
      </c>
      <c r="E1378" s="8"/>
    </row>
    <row r="1379" spans="1:5" ht="21.75" customHeight="1">
      <c r="A1379" s="7">
        <v>1377</v>
      </c>
      <c r="B1379" s="8" t="str">
        <f>"54282023063013465988782"</f>
        <v>54282023063013465988782</v>
      </c>
      <c r="C1379" s="8" t="s">
        <v>13</v>
      </c>
      <c r="D1379" s="8" t="str">
        <f>"孔令洁"</f>
        <v>孔令洁</v>
      </c>
      <c r="E1379" s="8"/>
    </row>
    <row r="1380" spans="1:5" ht="21.75" customHeight="1">
      <c r="A1380" s="7">
        <v>1378</v>
      </c>
      <c r="B1380" s="8" t="str">
        <f>"54282023063015321189538"</f>
        <v>54282023063015321189538</v>
      </c>
      <c r="C1380" s="8" t="s">
        <v>13</v>
      </c>
      <c r="D1380" s="8" t="str">
        <f>"符彩印"</f>
        <v>符彩印</v>
      </c>
      <c r="E1380" s="8"/>
    </row>
    <row r="1381" spans="1:5" ht="21.75" customHeight="1">
      <c r="A1381" s="7">
        <v>1379</v>
      </c>
      <c r="B1381" s="8" t="str">
        <f>"54282023063015383989614"</f>
        <v>54282023063015383989614</v>
      </c>
      <c r="C1381" s="8" t="s">
        <v>13</v>
      </c>
      <c r="D1381" s="8" t="str">
        <f>"朱淋淋"</f>
        <v>朱淋淋</v>
      </c>
      <c r="E1381" s="8"/>
    </row>
    <row r="1382" spans="1:5" ht="21.75" customHeight="1">
      <c r="A1382" s="7">
        <v>1380</v>
      </c>
      <c r="B1382" s="8" t="str">
        <f>"54282023062821505979924"</f>
        <v>54282023062821505979924</v>
      </c>
      <c r="C1382" s="8" t="s">
        <v>13</v>
      </c>
      <c r="D1382" s="8" t="str">
        <f>"伍小静"</f>
        <v>伍小静</v>
      </c>
      <c r="E1382" s="8"/>
    </row>
    <row r="1383" spans="1:5" ht="21.75" customHeight="1">
      <c r="A1383" s="7">
        <v>1381</v>
      </c>
      <c r="B1383" s="8" t="str">
        <f>"54282023062823591880329"</f>
        <v>54282023062823591880329</v>
      </c>
      <c r="C1383" s="8" t="s">
        <v>13</v>
      </c>
      <c r="D1383" s="8" t="str">
        <f>"黎冠月"</f>
        <v>黎冠月</v>
      </c>
      <c r="E1383" s="8"/>
    </row>
    <row r="1384" spans="1:5" ht="21.75" customHeight="1">
      <c r="A1384" s="7">
        <v>1382</v>
      </c>
      <c r="B1384" s="8" t="str">
        <f>"54282023063017594490076"</f>
        <v>54282023063017594490076</v>
      </c>
      <c r="C1384" s="8" t="s">
        <v>13</v>
      </c>
      <c r="D1384" s="8" t="str">
        <f>"王明禧"</f>
        <v>王明禧</v>
      </c>
      <c r="E1384" s="8"/>
    </row>
    <row r="1385" spans="1:5" ht="21.75" customHeight="1">
      <c r="A1385" s="7">
        <v>1383</v>
      </c>
      <c r="B1385" s="8" t="str">
        <f>"54282023063018090290109"</f>
        <v>54282023063018090290109</v>
      </c>
      <c r="C1385" s="8" t="s">
        <v>13</v>
      </c>
      <c r="D1385" s="8" t="str">
        <f>"欧春余"</f>
        <v>欧春余</v>
      </c>
      <c r="E1385" s="8"/>
    </row>
    <row r="1386" spans="1:5" ht="21.75" customHeight="1">
      <c r="A1386" s="7">
        <v>1384</v>
      </c>
      <c r="B1386" s="8" t="str">
        <f>"54282023063018414990188"</f>
        <v>54282023063018414990188</v>
      </c>
      <c r="C1386" s="8" t="s">
        <v>13</v>
      </c>
      <c r="D1386" s="8" t="str">
        <f>"王大雅"</f>
        <v>王大雅</v>
      </c>
      <c r="E1386" s="8"/>
    </row>
    <row r="1387" spans="1:5" ht="21.75" customHeight="1">
      <c r="A1387" s="7">
        <v>1385</v>
      </c>
      <c r="B1387" s="8" t="str">
        <f>"54282023063015144389390"</f>
        <v>54282023063015144389390</v>
      </c>
      <c r="C1387" s="8" t="s">
        <v>13</v>
      </c>
      <c r="D1387" s="8" t="str">
        <f>"符玉千"</f>
        <v>符玉千</v>
      </c>
      <c r="E1387" s="8"/>
    </row>
    <row r="1388" spans="1:5" ht="21.75" customHeight="1">
      <c r="A1388" s="7">
        <v>1386</v>
      </c>
      <c r="B1388" s="8" t="str">
        <f>"54282023063007564986677"</f>
        <v>54282023063007564986677</v>
      </c>
      <c r="C1388" s="8" t="s">
        <v>13</v>
      </c>
      <c r="D1388" s="8" t="str">
        <f>"符修妮"</f>
        <v>符修妮</v>
      </c>
      <c r="E1388" s="8"/>
    </row>
    <row r="1389" spans="1:5" ht="21.75" customHeight="1">
      <c r="A1389" s="7">
        <v>1387</v>
      </c>
      <c r="B1389" s="8" t="str">
        <f>"54282023063019581290310"</f>
        <v>54282023063019581290310</v>
      </c>
      <c r="C1389" s="8" t="s">
        <v>13</v>
      </c>
      <c r="D1389" s="8" t="str">
        <f>"王娇"</f>
        <v>王娇</v>
      </c>
      <c r="E1389" s="8"/>
    </row>
    <row r="1390" spans="1:5" ht="21.75" customHeight="1">
      <c r="A1390" s="7">
        <v>1388</v>
      </c>
      <c r="B1390" s="8" t="str">
        <f>"54282023063020325790375"</f>
        <v>54282023063020325790375</v>
      </c>
      <c r="C1390" s="8" t="s">
        <v>13</v>
      </c>
      <c r="D1390" s="8" t="str">
        <f>"陈奎瑜"</f>
        <v>陈奎瑜</v>
      </c>
      <c r="E1390" s="8"/>
    </row>
    <row r="1391" spans="1:5" ht="21.75" customHeight="1">
      <c r="A1391" s="7">
        <v>1389</v>
      </c>
      <c r="B1391" s="8" t="str">
        <f>"54282023062818190179176"</f>
        <v>54282023062818190179176</v>
      </c>
      <c r="C1391" s="8" t="s">
        <v>13</v>
      </c>
      <c r="D1391" s="8" t="str">
        <f>"陈杨"</f>
        <v>陈杨</v>
      </c>
      <c r="E1391" s="8"/>
    </row>
    <row r="1392" spans="1:5" ht="21.75" customHeight="1">
      <c r="A1392" s="7">
        <v>1390</v>
      </c>
      <c r="B1392" s="8" t="str">
        <f>"54282023063022410090622"</f>
        <v>54282023063022410090622</v>
      </c>
      <c r="C1392" s="8" t="s">
        <v>13</v>
      </c>
      <c r="D1392" s="8" t="str">
        <f>"黄壮英"</f>
        <v>黄壮英</v>
      </c>
      <c r="E1392" s="8"/>
    </row>
    <row r="1393" spans="1:5" ht="21.75" customHeight="1">
      <c r="A1393" s="7">
        <v>1391</v>
      </c>
      <c r="B1393" s="8" t="str">
        <f>"54282023063023051190661"</f>
        <v>54282023063023051190661</v>
      </c>
      <c r="C1393" s="8" t="s">
        <v>13</v>
      </c>
      <c r="D1393" s="8" t="str">
        <f>"陈慧紫"</f>
        <v>陈慧紫</v>
      </c>
      <c r="E1393" s="8"/>
    </row>
    <row r="1394" spans="1:5" ht="21.75" customHeight="1">
      <c r="A1394" s="7">
        <v>1392</v>
      </c>
      <c r="B1394" s="8" t="str">
        <f>"54282023070100314890773"</f>
        <v>54282023070100314890773</v>
      </c>
      <c r="C1394" s="8" t="s">
        <v>13</v>
      </c>
      <c r="D1394" s="8" t="str">
        <f>"农叮当"</f>
        <v>农叮当</v>
      </c>
      <c r="E1394" s="8"/>
    </row>
    <row r="1395" spans="1:5" ht="21.75" customHeight="1">
      <c r="A1395" s="7">
        <v>1393</v>
      </c>
      <c r="B1395" s="8" t="str">
        <f>"54282023070109592291024"</f>
        <v>54282023070109592291024</v>
      </c>
      <c r="C1395" s="8" t="s">
        <v>13</v>
      </c>
      <c r="D1395" s="8" t="str">
        <f>"徐冠元"</f>
        <v>徐冠元</v>
      </c>
      <c r="E1395" s="8"/>
    </row>
    <row r="1396" spans="1:5" ht="21.75" customHeight="1">
      <c r="A1396" s="7">
        <v>1394</v>
      </c>
      <c r="B1396" s="8" t="str">
        <f>"54282023070109220990950"</f>
        <v>54282023070109220990950</v>
      </c>
      <c r="C1396" s="8" t="s">
        <v>13</v>
      </c>
      <c r="D1396" s="8" t="str">
        <f>"詹其霞"</f>
        <v>詹其霞</v>
      </c>
      <c r="E1396" s="8"/>
    </row>
    <row r="1397" spans="1:5" ht="21.75" customHeight="1">
      <c r="A1397" s="7">
        <v>1395</v>
      </c>
      <c r="B1397" s="8" t="str">
        <f>"54282023063023232490687"</f>
        <v>54282023063023232490687</v>
      </c>
      <c r="C1397" s="8" t="s">
        <v>13</v>
      </c>
      <c r="D1397" s="8" t="str">
        <f>"周启兰"</f>
        <v>周启兰</v>
      </c>
      <c r="E1397" s="8"/>
    </row>
    <row r="1398" spans="1:5" ht="21.75" customHeight="1">
      <c r="A1398" s="7">
        <v>1396</v>
      </c>
      <c r="B1398" s="8" t="str">
        <f>"54282023070110191591068"</f>
        <v>54282023070110191591068</v>
      </c>
      <c r="C1398" s="8" t="s">
        <v>13</v>
      </c>
      <c r="D1398" s="8" t="str">
        <f>"王盈"</f>
        <v>王盈</v>
      </c>
      <c r="E1398" s="8"/>
    </row>
    <row r="1399" spans="1:5" ht="21.75" customHeight="1">
      <c r="A1399" s="7">
        <v>1397</v>
      </c>
      <c r="B1399" s="8" t="str">
        <f>"54282023070110502891155"</f>
        <v>54282023070110502891155</v>
      </c>
      <c r="C1399" s="8" t="s">
        <v>13</v>
      </c>
      <c r="D1399" s="8" t="str">
        <f>"李嘉"</f>
        <v>李嘉</v>
      </c>
      <c r="E1399" s="8"/>
    </row>
    <row r="1400" spans="1:5" ht="21.75" customHeight="1">
      <c r="A1400" s="7">
        <v>1398</v>
      </c>
      <c r="B1400" s="8" t="str">
        <f>"54282023070110411191133"</f>
        <v>54282023070110411191133</v>
      </c>
      <c r="C1400" s="8" t="s">
        <v>13</v>
      </c>
      <c r="D1400" s="8" t="str">
        <f>"羊王娇"</f>
        <v>羊王娇</v>
      </c>
      <c r="E1400" s="8"/>
    </row>
    <row r="1401" spans="1:5" ht="21.75" customHeight="1">
      <c r="A1401" s="7">
        <v>1399</v>
      </c>
      <c r="B1401" s="8" t="str">
        <f>"54282023070110455691145"</f>
        <v>54282023070110455691145</v>
      </c>
      <c r="C1401" s="8" t="s">
        <v>13</v>
      </c>
      <c r="D1401" s="8" t="str">
        <f>"李峻满"</f>
        <v>李峻满</v>
      </c>
      <c r="E1401" s="8"/>
    </row>
    <row r="1402" spans="1:5" ht="21.75" customHeight="1">
      <c r="A1402" s="7">
        <v>1400</v>
      </c>
      <c r="B1402" s="8" t="str">
        <f>"54282023070112321891375"</f>
        <v>54282023070112321891375</v>
      </c>
      <c r="C1402" s="8" t="s">
        <v>13</v>
      </c>
      <c r="D1402" s="8" t="str">
        <f>"许莲妹"</f>
        <v>许莲妹</v>
      </c>
      <c r="E1402" s="8"/>
    </row>
    <row r="1403" spans="1:5" ht="21.75" customHeight="1">
      <c r="A1403" s="7">
        <v>1401</v>
      </c>
      <c r="B1403" s="8" t="str">
        <f>"54282023070112035891328"</f>
        <v>54282023070112035891328</v>
      </c>
      <c r="C1403" s="8" t="s">
        <v>13</v>
      </c>
      <c r="D1403" s="8" t="str">
        <f>"符谷丹"</f>
        <v>符谷丹</v>
      </c>
      <c r="E1403" s="8"/>
    </row>
    <row r="1404" spans="1:5" ht="21.75" customHeight="1">
      <c r="A1404" s="7">
        <v>1402</v>
      </c>
      <c r="B1404" s="8" t="str">
        <f>"54282023070114162591587"</f>
        <v>54282023070114162591587</v>
      </c>
      <c r="C1404" s="8" t="s">
        <v>13</v>
      </c>
      <c r="D1404" s="8" t="str">
        <f>"林玟"</f>
        <v>林玟</v>
      </c>
      <c r="E1404" s="8"/>
    </row>
    <row r="1405" spans="1:5" ht="21.75" customHeight="1">
      <c r="A1405" s="7">
        <v>1403</v>
      </c>
      <c r="B1405" s="8" t="str">
        <f>"54282023070115102891673"</f>
        <v>54282023070115102891673</v>
      </c>
      <c r="C1405" s="8" t="s">
        <v>13</v>
      </c>
      <c r="D1405" s="8" t="str">
        <f>"唐家杏"</f>
        <v>唐家杏</v>
      </c>
      <c r="E1405" s="8"/>
    </row>
    <row r="1406" spans="1:5" ht="21.75" customHeight="1">
      <c r="A1406" s="7">
        <v>1404</v>
      </c>
      <c r="B1406" s="8" t="str">
        <f>"54282023062911434682214"</f>
        <v>54282023062911434682214</v>
      </c>
      <c r="C1406" s="8" t="s">
        <v>13</v>
      </c>
      <c r="D1406" s="8" t="str">
        <f>"张海霞"</f>
        <v>张海霞</v>
      </c>
      <c r="E1406" s="8"/>
    </row>
    <row r="1407" spans="1:5" ht="21.75" customHeight="1">
      <c r="A1407" s="7">
        <v>1405</v>
      </c>
      <c r="B1407" s="8" t="str">
        <f>"54282023062921163685501"</f>
        <v>54282023062921163685501</v>
      </c>
      <c r="C1407" s="8" t="s">
        <v>13</v>
      </c>
      <c r="D1407" s="8" t="str">
        <f>"颜亚梨"</f>
        <v>颜亚梨</v>
      </c>
      <c r="E1407" s="8"/>
    </row>
    <row r="1408" spans="1:5" ht="21.75" customHeight="1">
      <c r="A1408" s="7">
        <v>1406</v>
      </c>
      <c r="B1408" s="8" t="str">
        <f>"54282023062911101182001"</f>
        <v>54282023062911101182001</v>
      </c>
      <c r="C1408" s="8" t="s">
        <v>13</v>
      </c>
      <c r="D1408" s="8" t="str">
        <f>"韦杰艺"</f>
        <v>韦杰艺</v>
      </c>
      <c r="E1408" s="8"/>
    </row>
    <row r="1409" spans="1:5" ht="21.75" customHeight="1">
      <c r="A1409" s="7">
        <v>1407</v>
      </c>
      <c r="B1409" s="8" t="str">
        <f>"54282023070118124392028"</f>
        <v>54282023070118124392028</v>
      </c>
      <c r="C1409" s="8" t="s">
        <v>13</v>
      </c>
      <c r="D1409" s="8" t="str">
        <f>"陈小燕"</f>
        <v>陈小燕</v>
      </c>
      <c r="E1409" s="8"/>
    </row>
    <row r="1410" spans="1:5" ht="21.75" customHeight="1">
      <c r="A1410" s="7">
        <v>1408</v>
      </c>
      <c r="B1410" s="8" t="str">
        <f>"54282023070119184992150"</f>
        <v>54282023070119184992150</v>
      </c>
      <c r="C1410" s="8" t="s">
        <v>13</v>
      </c>
      <c r="D1410" s="8" t="str">
        <f>"王毓槐"</f>
        <v>王毓槐</v>
      </c>
      <c r="E1410" s="8"/>
    </row>
    <row r="1411" spans="1:5" ht="21.75" customHeight="1">
      <c r="A1411" s="7">
        <v>1409</v>
      </c>
      <c r="B1411" s="8" t="str">
        <f>"54282023063019082190233"</f>
        <v>54282023063019082190233</v>
      </c>
      <c r="C1411" s="8" t="s">
        <v>13</v>
      </c>
      <c r="D1411" s="8" t="str">
        <f>"黄紫金"</f>
        <v>黄紫金</v>
      </c>
      <c r="E1411" s="8"/>
    </row>
    <row r="1412" spans="1:5" ht="21.75" customHeight="1">
      <c r="A1412" s="7">
        <v>1410</v>
      </c>
      <c r="B1412" s="8" t="str">
        <f>"54282023070119275392169"</f>
        <v>54282023070119275392169</v>
      </c>
      <c r="C1412" s="8" t="s">
        <v>13</v>
      </c>
      <c r="D1412" s="8" t="str">
        <f>"李华妹"</f>
        <v>李华妹</v>
      </c>
      <c r="E1412" s="8"/>
    </row>
    <row r="1413" spans="1:5" ht="21.75" customHeight="1">
      <c r="A1413" s="7">
        <v>1411</v>
      </c>
      <c r="B1413" s="8" t="str">
        <f>"54282023070120510492350"</f>
        <v>54282023070120510492350</v>
      </c>
      <c r="C1413" s="8" t="s">
        <v>13</v>
      </c>
      <c r="D1413" s="8" t="str">
        <f>"王爱香"</f>
        <v>王爱香</v>
      </c>
      <c r="E1413" s="8"/>
    </row>
    <row r="1414" spans="1:5" ht="21.75" customHeight="1">
      <c r="A1414" s="7">
        <v>1412</v>
      </c>
      <c r="B1414" s="8" t="str">
        <f>"54282023070121042192381"</f>
        <v>54282023070121042192381</v>
      </c>
      <c r="C1414" s="8" t="s">
        <v>13</v>
      </c>
      <c r="D1414" s="8" t="str">
        <f>"王雅伦"</f>
        <v>王雅伦</v>
      </c>
      <c r="E1414" s="8"/>
    </row>
    <row r="1415" spans="1:5" ht="21.75" customHeight="1">
      <c r="A1415" s="7">
        <v>1413</v>
      </c>
      <c r="B1415" s="8" t="str">
        <f>"54282023070121041592380"</f>
        <v>54282023070121041592380</v>
      </c>
      <c r="C1415" s="8" t="s">
        <v>13</v>
      </c>
      <c r="D1415" s="8" t="str">
        <f>"许石丽"</f>
        <v>许石丽</v>
      </c>
      <c r="E1415" s="8"/>
    </row>
    <row r="1416" spans="1:5" ht="21.75" customHeight="1">
      <c r="A1416" s="7">
        <v>1414</v>
      </c>
      <c r="B1416" s="8" t="str">
        <f>"54282023070121420592458"</f>
        <v>54282023070121420592458</v>
      </c>
      <c r="C1416" s="8" t="s">
        <v>13</v>
      </c>
      <c r="D1416" s="8" t="str">
        <f>"陈怡颖"</f>
        <v>陈怡颖</v>
      </c>
      <c r="E1416" s="8"/>
    </row>
    <row r="1417" spans="1:5" ht="21.75" customHeight="1">
      <c r="A1417" s="7">
        <v>1415</v>
      </c>
      <c r="B1417" s="8" t="str">
        <f>"54282023062921130185475"</f>
        <v>54282023062921130185475</v>
      </c>
      <c r="C1417" s="8" t="s">
        <v>13</v>
      </c>
      <c r="D1417" s="8" t="str">
        <f>"王秋英"</f>
        <v>王秋英</v>
      </c>
      <c r="E1417" s="8"/>
    </row>
    <row r="1418" spans="1:5" ht="21.75" customHeight="1">
      <c r="A1418" s="7">
        <v>1416</v>
      </c>
      <c r="B1418" s="8" t="str">
        <f>"54282023062823140580239"</f>
        <v>54282023062823140580239</v>
      </c>
      <c r="C1418" s="8" t="s">
        <v>13</v>
      </c>
      <c r="D1418" s="8" t="str">
        <f>"陈芳"</f>
        <v>陈芳</v>
      </c>
      <c r="E1418" s="8"/>
    </row>
    <row r="1419" spans="1:5" ht="21.75" customHeight="1">
      <c r="A1419" s="7">
        <v>1417</v>
      </c>
      <c r="B1419" s="8" t="str">
        <f>"54282023070122090592522"</f>
        <v>54282023070122090592522</v>
      </c>
      <c r="C1419" s="8" t="s">
        <v>13</v>
      </c>
      <c r="D1419" s="8" t="str">
        <f>"蓝晓月"</f>
        <v>蓝晓月</v>
      </c>
      <c r="E1419" s="8"/>
    </row>
    <row r="1420" spans="1:5" ht="21.75" customHeight="1">
      <c r="A1420" s="7">
        <v>1418</v>
      </c>
      <c r="B1420" s="8" t="str">
        <f>"54282023070122511892598"</f>
        <v>54282023070122511892598</v>
      </c>
      <c r="C1420" s="8" t="s">
        <v>13</v>
      </c>
      <c r="D1420" s="8" t="str">
        <f>"伍召萍"</f>
        <v>伍召萍</v>
      </c>
      <c r="E1420" s="8"/>
    </row>
    <row r="1421" spans="1:5" ht="21.75" customHeight="1">
      <c r="A1421" s="7">
        <v>1419</v>
      </c>
      <c r="B1421" s="8" t="str">
        <f>"54282023070122315292565"</f>
        <v>54282023070122315292565</v>
      </c>
      <c r="C1421" s="8" t="s">
        <v>13</v>
      </c>
      <c r="D1421" s="8" t="str">
        <f>"李秋幸"</f>
        <v>李秋幸</v>
      </c>
      <c r="E1421" s="8"/>
    </row>
    <row r="1422" spans="1:5" ht="21.75" customHeight="1">
      <c r="A1422" s="7">
        <v>1420</v>
      </c>
      <c r="B1422" s="8" t="str">
        <f>"54282023063023505390732"</f>
        <v>54282023063023505390732</v>
      </c>
      <c r="C1422" s="8" t="s">
        <v>13</v>
      </c>
      <c r="D1422" s="8" t="str">
        <f>"黄子怡"</f>
        <v>黄子怡</v>
      </c>
      <c r="E1422" s="8"/>
    </row>
    <row r="1423" spans="1:5" ht="21.75" customHeight="1">
      <c r="A1423" s="7">
        <v>1421</v>
      </c>
      <c r="B1423" s="8" t="str">
        <f>"54282023070112105991340"</f>
        <v>54282023070112105991340</v>
      </c>
      <c r="C1423" s="8" t="s">
        <v>13</v>
      </c>
      <c r="D1423" s="8" t="str">
        <f>"林永杏"</f>
        <v>林永杏</v>
      </c>
      <c r="E1423" s="8"/>
    </row>
    <row r="1424" spans="1:5" ht="21.75" customHeight="1">
      <c r="A1424" s="7">
        <v>1422</v>
      </c>
      <c r="B1424" s="8" t="str">
        <f>"54282023070123494592701"</f>
        <v>54282023070123494592701</v>
      </c>
      <c r="C1424" s="8" t="s">
        <v>13</v>
      </c>
      <c r="D1424" s="8" t="str">
        <f>"文晓满"</f>
        <v>文晓满</v>
      </c>
      <c r="E1424" s="8"/>
    </row>
    <row r="1425" spans="1:5" ht="21.75" customHeight="1">
      <c r="A1425" s="7">
        <v>1423</v>
      </c>
      <c r="B1425" s="8" t="str">
        <f>"54282023070200485892754"</f>
        <v>54282023070200485892754</v>
      </c>
      <c r="C1425" s="8" t="s">
        <v>13</v>
      </c>
      <c r="D1425" s="8" t="str">
        <f>"陈曼华"</f>
        <v>陈曼华</v>
      </c>
      <c r="E1425" s="8"/>
    </row>
    <row r="1426" spans="1:5" ht="21.75" customHeight="1">
      <c r="A1426" s="7">
        <v>1424</v>
      </c>
      <c r="B1426" s="8" t="str">
        <f>"54282023070112532391430"</f>
        <v>54282023070112532391430</v>
      </c>
      <c r="C1426" s="8" t="s">
        <v>13</v>
      </c>
      <c r="D1426" s="8" t="str">
        <f>"谢维联"</f>
        <v>谢维联</v>
      </c>
      <c r="E1426" s="8"/>
    </row>
    <row r="1427" spans="1:5" ht="21.75" customHeight="1">
      <c r="A1427" s="7">
        <v>1425</v>
      </c>
      <c r="B1427" s="8" t="str">
        <f>"54282023070109161490937"</f>
        <v>54282023070109161490937</v>
      </c>
      <c r="C1427" s="8" t="s">
        <v>13</v>
      </c>
      <c r="D1427" s="8" t="str">
        <f>"符允兰"</f>
        <v>符允兰</v>
      </c>
      <c r="E1427" s="8"/>
    </row>
    <row r="1428" spans="1:5" ht="21.75" customHeight="1">
      <c r="A1428" s="7">
        <v>1426</v>
      </c>
      <c r="B1428" s="8" t="str">
        <f>"54282023070209491593055"</f>
        <v>54282023070209491593055</v>
      </c>
      <c r="C1428" s="8" t="s">
        <v>13</v>
      </c>
      <c r="D1428" s="8" t="str">
        <f>"陈美儒"</f>
        <v>陈美儒</v>
      </c>
      <c r="E1428" s="8"/>
    </row>
    <row r="1429" spans="1:5" ht="21.75" customHeight="1">
      <c r="A1429" s="7">
        <v>1427</v>
      </c>
      <c r="B1429" s="8" t="str">
        <f>"54282023070210345393200"</f>
        <v>54282023070210345393200</v>
      </c>
      <c r="C1429" s="8" t="s">
        <v>13</v>
      </c>
      <c r="D1429" s="8" t="str">
        <f>"黎翠宽"</f>
        <v>黎翠宽</v>
      </c>
      <c r="E1429" s="8"/>
    </row>
    <row r="1430" spans="1:5" ht="21.75" customHeight="1">
      <c r="A1430" s="7">
        <v>1428</v>
      </c>
      <c r="B1430" s="8" t="str">
        <f>"54282023070210425393220"</f>
        <v>54282023070210425393220</v>
      </c>
      <c r="C1430" s="8" t="s">
        <v>13</v>
      </c>
      <c r="D1430" s="8" t="str">
        <f>"李林蓉"</f>
        <v>李林蓉</v>
      </c>
      <c r="E1430" s="8"/>
    </row>
    <row r="1431" spans="1:5" ht="21.75" customHeight="1">
      <c r="A1431" s="7">
        <v>1429</v>
      </c>
      <c r="B1431" s="8" t="str">
        <f>"54282023070121265792433"</f>
        <v>54282023070121265792433</v>
      </c>
      <c r="C1431" s="8" t="s">
        <v>13</v>
      </c>
      <c r="D1431" s="8" t="str">
        <f>"林嫔嫔"</f>
        <v>林嫔嫔</v>
      </c>
      <c r="E1431" s="8"/>
    </row>
    <row r="1432" spans="1:5" ht="21.75" customHeight="1">
      <c r="A1432" s="7">
        <v>1430</v>
      </c>
      <c r="B1432" s="8" t="str">
        <f>"54282023070210142193126"</f>
        <v>54282023070210142193126</v>
      </c>
      <c r="C1432" s="8" t="s">
        <v>13</v>
      </c>
      <c r="D1432" s="8" t="str">
        <f>"吴淑咪"</f>
        <v>吴淑咪</v>
      </c>
      <c r="E1432" s="8"/>
    </row>
    <row r="1433" spans="1:5" ht="21.75" customHeight="1">
      <c r="A1433" s="7">
        <v>1431</v>
      </c>
      <c r="B1433" s="8" t="str">
        <f>"54282023062908114780524"</f>
        <v>54282023062908114780524</v>
      </c>
      <c r="C1433" s="8" t="s">
        <v>13</v>
      </c>
      <c r="D1433" s="8" t="str">
        <f>"杨学妹"</f>
        <v>杨学妹</v>
      </c>
      <c r="E1433" s="8"/>
    </row>
    <row r="1434" spans="1:5" ht="21.75" customHeight="1">
      <c r="A1434" s="7">
        <v>1432</v>
      </c>
      <c r="B1434" s="8" t="str">
        <f>"54282023070111310991265"</f>
        <v>54282023070111310991265</v>
      </c>
      <c r="C1434" s="8" t="s">
        <v>13</v>
      </c>
      <c r="D1434" s="8" t="str">
        <f>"何元桃"</f>
        <v>何元桃</v>
      </c>
      <c r="E1434" s="8"/>
    </row>
    <row r="1435" spans="1:5" ht="21.75" customHeight="1">
      <c r="A1435" s="7">
        <v>1433</v>
      </c>
      <c r="B1435" s="8" t="str">
        <f>"54282023070116313391826"</f>
        <v>54282023070116313391826</v>
      </c>
      <c r="C1435" s="8" t="s">
        <v>13</v>
      </c>
      <c r="D1435" s="8" t="str">
        <f>"黎扬"</f>
        <v>黎扬</v>
      </c>
      <c r="E1435" s="8"/>
    </row>
    <row r="1436" spans="1:5" ht="21.75" customHeight="1">
      <c r="A1436" s="7">
        <v>1434</v>
      </c>
      <c r="B1436" s="8" t="str">
        <f>"54282023070122401392577"</f>
        <v>54282023070122401392577</v>
      </c>
      <c r="C1436" s="8" t="s">
        <v>13</v>
      </c>
      <c r="D1436" s="8" t="str">
        <f>"周丽华"</f>
        <v>周丽华</v>
      </c>
      <c r="E1436" s="8"/>
    </row>
    <row r="1437" spans="1:5" ht="21.75" customHeight="1">
      <c r="A1437" s="7">
        <v>1435</v>
      </c>
      <c r="B1437" s="8" t="str">
        <f>"54282023070212565893569"</f>
        <v>54282023070212565893569</v>
      </c>
      <c r="C1437" s="8" t="s">
        <v>13</v>
      </c>
      <c r="D1437" s="8" t="str">
        <f>"陈春娇"</f>
        <v>陈春娇</v>
      </c>
      <c r="E1437" s="8"/>
    </row>
    <row r="1438" spans="1:5" ht="21.75" customHeight="1">
      <c r="A1438" s="7">
        <v>1436</v>
      </c>
      <c r="B1438" s="8" t="str">
        <f>"54282023070113411991525"</f>
        <v>54282023070113411991525</v>
      </c>
      <c r="C1438" s="8" t="s">
        <v>13</v>
      </c>
      <c r="D1438" s="8" t="str">
        <f>"谭振霞"</f>
        <v>谭振霞</v>
      </c>
      <c r="E1438" s="8"/>
    </row>
    <row r="1439" spans="1:5" ht="21.75" customHeight="1">
      <c r="A1439" s="7">
        <v>1437</v>
      </c>
      <c r="B1439" s="8" t="str">
        <f>"54282023062921403185657"</f>
        <v>54282023062921403185657</v>
      </c>
      <c r="C1439" s="8" t="s">
        <v>13</v>
      </c>
      <c r="D1439" s="8" t="str">
        <f>"周蝶"</f>
        <v>周蝶</v>
      </c>
      <c r="E1439" s="8"/>
    </row>
    <row r="1440" spans="1:5" ht="21.75" customHeight="1">
      <c r="A1440" s="7">
        <v>1438</v>
      </c>
      <c r="B1440" s="8" t="str">
        <f>"54282023070214340393807"</f>
        <v>54282023070214340393807</v>
      </c>
      <c r="C1440" s="8" t="s">
        <v>13</v>
      </c>
      <c r="D1440" s="8" t="str">
        <f>"王绘保"</f>
        <v>王绘保</v>
      </c>
      <c r="E1440" s="8"/>
    </row>
    <row r="1441" spans="1:5" ht="21.75" customHeight="1">
      <c r="A1441" s="7">
        <v>1439</v>
      </c>
      <c r="B1441" s="8" t="str">
        <f>"54282023070215053293883"</f>
        <v>54282023070215053293883</v>
      </c>
      <c r="C1441" s="8" t="s">
        <v>13</v>
      </c>
      <c r="D1441" s="8" t="str">
        <f>"卢玉巧"</f>
        <v>卢玉巧</v>
      </c>
      <c r="E1441" s="8"/>
    </row>
    <row r="1442" spans="1:5" ht="21.75" customHeight="1">
      <c r="A1442" s="7">
        <v>1440</v>
      </c>
      <c r="B1442" s="8" t="str">
        <f>"54282023070215523393990"</f>
        <v>54282023070215523393990</v>
      </c>
      <c r="C1442" s="8" t="s">
        <v>13</v>
      </c>
      <c r="D1442" s="8" t="str">
        <f>"杨育影"</f>
        <v>杨育影</v>
      </c>
      <c r="E1442" s="8"/>
    </row>
    <row r="1443" spans="1:5" ht="21.75" customHeight="1">
      <c r="A1443" s="7">
        <v>1441</v>
      </c>
      <c r="B1443" s="8" t="str">
        <f>"54282023062916063883746"</f>
        <v>54282023062916063883746</v>
      </c>
      <c r="C1443" s="8" t="s">
        <v>13</v>
      </c>
      <c r="D1443" s="8" t="str">
        <f>"龙官夏"</f>
        <v>龙官夏</v>
      </c>
      <c r="E1443" s="8"/>
    </row>
    <row r="1444" spans="1:5" ht="21.75" customHeight="1">
      <c r="A1444" s="7">
        <v>1442</v>
      </c>
      <c r="B1444" s="8" t="str">
        <f>"54282023063013305688681"</f>
        <v>54282023063013305688681</v>
      </c>
      <c r="C1444" s="8" t="s">
        <v>13</v>
      </c>
      <c r="D1444" s="8" t="str">
        <f>"陈春萍"</f>
        <v>陈春萍</v>
      </c>
      <c r="E1444" s="8"/>
    </row>
    <row r="1445" spans="1:5" ht="21.75" customHeight="1">
      <c r="A1445" s="7">
        <v>1443</v>
      </c>
      <c r="B1445" s="8" t="str">
        <f>"54282023070214050793733"</f>
        <v>54282023070214050793733</v>
      </c>
      <c r="C1445" s="8" t="s">
        <v>13</v>
      </c>
      <c r="D1445" s="8" t="str">
        <f>"林春艳"</f>
        <v>林春艳</v>
      </c>
      <c r="E1445" s="8"/>
    </row>
    <row r="1446" spans="1:5" ht="21.75" customHeight="1">
      <c r="A1446" s="7">
        <v>1444</v>
      </c>
      <c r="B1446" s="8" t="str">
        <f>"54282023070216290194088"</f>
        <v>54282023070216290194088</v>
      </c>
      <c r="C1446" s="8" t="s">
        <v>13</v>
      </c>
      <c r="D1446" s="8" t="str">
        <f>"吕素婷"</f>
        <v>吕素婷</v>
      </c>
      <c r="E1446" s="8"/>
    </row>
    <row r="1447" spans="1:5" ht="21.75" customHeight="1">
      <c r="A1447" s="7">
        <v>1445</v>
      </c>
      <c r="B1447" s="8" t="str">
        <f>"54282023070117260191935"</f>
        <v>54282023070117260191935</v>
      </c>
      <c r="C1447" s="8" t="s">
        <v>13</v>
      </c>
      <c r="D1447" s="8" t="str">
        <f>"许夏微"</f>
        <v>许夏微</v>
      </c>
      <c r="E1447" s="8"/>
    </row>
    <row r="1448" spans="1:5" ht="21.75" customHeight="1">
      <c r="A1448" s="7">
        <v>1446</v>
      </c>
      <c r="B1448" s="8" t="str">
        <f>"54282023062817452679064"</f>
        <v>54282023062817452679064</v>
      </c>
      <c r="C1448" s="8" t="s">
        <v>13</v>
      </c>
      <c r="D1448" s="8" t="str">
        <f>"许春翠"</f>
        <v>许春翠</v>
      </c>
      <c r="E1448" s="8"/>
    </row>
    <row r="1449" spans="1:5" ht="21.75" customHeight="1">
      <c r="A1449" s="7">
        <v>1447</v>
      </c>
      <c r="B1449" s="8" t="str">
        <f>"54282023062814045278108"</f>
        <v>54282023062814045278108</v>
      </c>
      <c r="C1449" s="8" t="s">
        <v>13</v>
      </c>
      <c r="D1449" s="8" t="str">
        <f>"符开芝"</f>
        <v>符开芝</v>
      </c>
      <c r="E1449" s="8"/>
    </row>
    <row r="1450" spans="1:5" ht="21.75" customHeight="1">
      <c r="A1450" s="7">
        <v>1448</v>
      </c>
      <c r="B1450" s="8" t="str">
        <f>"54282023070209593893087"</f>
        <v>54282023070209593893087</v>
      </c>
      <c r="C1450" s="8" t="s">
        <v>13</v>
      </c>
      <c r="D1450" s="8" t="str">
        <f>"江青琴"</f>
        <v>江青琴</v>
      </c>
      <c r="E1450" s="8"/>
    </row>
    <row r="1451" spans="1:5" ht="21.75" customHeight="1">
      <c r="A1451" s="7">
        <v>1449</v>
      </c>
      <c r="B1451" s="8" t="str">
        <f>"54282023070218124794318"</f>
        <v>54282023070218124794318</v>
      </c>
      <c r="C1451" s="8" t="s">
        <v>13</v>
      </c>
      <c r="D1451" s="8" t="str">
        <f>"庄雅瑄"</f>
        <v>庄雅瑄</v>
      </c>
      <c r="E1451" s="8"/>
    </row>
    <row r="1452" spans="1:5" ht="21.75" customHeight="1">
      <c r="A1452" s="7">
        <v>1450</v>
      </c>
      <c r="B1452" s="8" t="str">
        <f>"54282023062817581379104"</f>
        <v>54282023062817581379104</v>
      </c>
      <c r="C1452" s="8" t="s">
        <v>13</v>
      </c>
      <c r="D1452" s="8" t="str">
        <f>"符海威"</f>
        <v>符海威</v>
      </c>
      <c r="E1452" s="8"/>
    </row>
    <row r="1453" spans="1:5" ht="21.75" customHeight="1">
      <c r="A1453" s="7">
        <v>1451</v>
      </c>
      <c r="B1453" s="8" t="str">
        <f>"54282023070218561394392"</f>
        <v>54282023070218561394392</v>
      </c>
      <c r="C1453" s="8" t="s">
        <v>13</v>
      </c>
      <c r="D1453" s="8" t="str">
        <f>"吴凤琳"</f>
        <v>吴凤琳</v>
      </c>
      <c r="E1453" s="8"/>
    </row>
    <row r="1454" spans="1:5" ht="21.75" customHeight="1">
      <c r="A1454" s="7">
        <v>1452</v>
      </c>
      <c r="B1454" s="8" t="str">
        <f>"54282023070219492994502"</f>
        <v>54282023070219492994502</v>
      </c>
      <c r="C1454" s="8" t="s">
        <v>13</v>
      </c>
      <c r="D1454" s="8" t="str">
        <f>"谢海联"</f>
        <v>谢海联</v>
      </c>
      <c r="E1454" s="8"/>
    </row>
    <row r="1455" spans="1:5" ht="21.75" customHeight="1">
      <c r="A1455" s="7">
        <v>1453</v>
      </c>
      <c r="B1455" s="8" t="str">
        <f>"54282023070219380794479"</f>
        <v>54282023070219380794479</v>
      </c>
      <c r="C1455" s="8" t="s">
        <v>13</v>
      </c>
      <c r="D1455" s="8" t="str">
        <f>"吴海荣"</f>
        <v>吴海荣</v>
      </c>
      <c r="E1455" s="8"/>
    </row>
    <row r="1456" spans="1:5" ht="21.75" customHeight="1">
      <c r="A1456" s="7">
        <v>1454</v>
      </c>
      <c r="B1456" s="8" t="str">
        <f>"54282023070211491893400"</f>
        <v>54282023070211491893400</v>
      </c>
      <c r="C1456" s="8" t="s">
        <v>13</v>
      </c>
      <c r="D1456" s="8" t="str">
        <f>"李燕冬"</f>
        <v>李燕冬</v>
      </c>
      <c r="E1456" s="8"/>
    </row>
    <row r="1457" spans="1:5" ht="21.75" customHeight="1">
      <c r="A1457" s="7">
        <v>1455</v>
      </c>
      <c r="B1457" s="8" t="str">
        <f>"54282023062920252285166"</f>
        <v>54282023062920252285166</v>
      </c>
      <c r="C1457" s="8" t="s">
        <v>13</v>
      </c>
      <c r="D1457" s="8" t="str">
        <f>"周芊芊"</f>
        <v>周芊芊</v>
      </c>
      <c r="E1457" s="8"/>
    </row>
    <row r="1458" spans="1:5" ht="21.75" customHeight="1">
      <c r="A1458" s="7">
        <v>1456</v>
      </c>
      <c r="B1458" s="8" t="str">
        <f>"54282023070220330094593"</f>
        <v>54282023070220330094593</v>
      </c>
      <c r="C1458" s="8" t="s">
        <v>13</v>
      </c>
      <c r="D1458" s="8" t="str">
        <f>"苏春丹"</f>
        <v>苏春丹</v>
      </c>
      <c r="E1458" s="8"/>
    </row>
    <row r="1459" spans="1:5" ht="21.75" customHeight="1">
      <c r="A1459" s="7">
        <v>1457</v>
      </c>
      <c r="B1459" s="8" t="str">
        <f>"54282023070219561294511"</f>
        <v>54282023070219561294511</v>
      </c>
      <c r="C1459" s="8" t="s">
        <v>13</v>
      </c>
      <c r="D1459" s="8" t="str">
        <f>"符思敏"</f>
        <v>符思敏</v>
      </c>
      <c r="E1459" s="8"/>
    </row>
    <row r="1460" spans="1:5" ht="21.75" customHeight="1">
      <c r="A1460" s="7">
        <v>1458</v>
      </c>
      <c r="B1460" s="8" t="str">
        <f>"54282023070220131494539"</f>
        <v>54282023070220131494539</v>
      </c>
      <c r="C1460" s="8" t="s">
        <v>13</v>
      </c>
      <c r="D1460" s="8" t="str">
        <f>"吴雪英"</f>
        <v>吴雪英</v>
      </c>
      <c r="E1460" s="8"/>
    </row>
    <row r="1461" spans="1:5" ht="21.75" customHeight="1">
      <c r="A1461" s="7">
        <v>1459</v>
      </c>
      <c r="B1461" s="8" t="str">
        <f>"54282023070220293994582"</f>
        <v>54282023070220293994582</v>
      </c>
      <c r="C1461" s="8" t="s">
        <v>13</v>
      </c>
      <c r="D1461" s="8" t="str">
        <f>"王昌贝"</f>
        <v>王昌贝</v>
      </c>
      <c r="E1461" s="8"/>
    </row>
    <row r="1462" spans="1:5" ht="21.75" customHeight="1">
      <c r="A1462" s="7">
        <v>1460</v>
      </c>
      <c r="B1462" s="8" t="str">
        <f>"54282023070221304994766"</f>
        <v>54282023070221304994766</v>
      </c>
      <c r="C1462" s="8" t="s">
        <v>13</v>
      </c>
      <c r="D1462" s="8" t="str">
        <f>"陈谊"</f>
        <v>陈谊</v>
      </c>
      <c r="E1462" s="8"/>
    </row>
    <row r="1463" spans="1:5" ht="21.75" customHeight="1">
      <c r="A1463" s="7">
        <v>1461</v>
      </c>
      <c r="B1463" s="8" t="str">
        <f>"54282023070221452694809"</f>
        <v>54282023070221452694809</v>
      </c>
      <c r="C1463" s="8" t="s">
        <v>13</v>
      </c>
      <c r="D1463" s="8" t="str">
        <f>"谢宛玉"</f>
        <v>谢宛玉</v>
      </c>
      <c r="E1463" s="8"/>
    </row>
    <row r="1464" spans="1:5" ht="21.75" customHeight="1">
      <c r="A1464" s="7">
        <v>1462</v>
      </c>
      <c r="B1464" s="8" t="str">
        <f>"54282023070220250594566"</f>
        <v>54282023070220250594566</v>
      </c>
      <c r="C1464" s="8" t="s">
        <v>13</v>
      </c>
      <c r="D1464" s="8" t="str">
        <f>"蔡井妹"</f>
        <v>蔡井妹</v>
      </c>
      <c r="E1464" s="8"/>
    </row>
    <row r="1465" spans="1:5" ht="21.75" customHeight="1">
      <c r="A1465" s="7">
        <v>1463</v>
      </c>
      <c r="B1465" s="8" t="str">
        <f>"54282023070119263692167"</f>
        <v>54282023070119263692167</v>
      </c>
      <c r="C1465" s="8" t="s">
        <v>13</v>
      </c>
      <c r="D1465" s="8" t="str">
        <f>"林小青"</f>
        <v>林小青</v>
      </c>
      <c r="E1465" s="8"/>
    </row>
    <row r="1466" spans="1:5" ht="21.75" customHeight="1">
      <c r="A1466" s="7">
        <v>1464</v>
      </c>
      <c r="B1466" s="8" t="str">
        <f>"54282023070221525594830"</f>
        <v>54282023070221525594830</v>
      </c>
      <c r="C1466" s="8" t="s">
        <v>13</v>
      </c>
      <c r="D1466" s="8" t="str">
        <f>"文嫦孟"</f>
        <v>文嫦孟</v>
      </c>
      <c r="E1466" s="8"/>
    </row>
    <row r="1467" spans="1:5" ht="21.75" customHeight="1">
      <c r="A1467" s="7">
        <v>1465</v>
      </c>
      <c r="B1467" s="8" t="str">
        <f>"54282023070221463794812"</f>
        <v>54282023070221463794812</v>
      </c>
      <c r="C1467" s="8" t="s">
        <v>13</v>
      </c>
      <c r="D1467" s="8" t="str">
        <f>"黎琴"</f>
        <v>黎琴</v>
      </c>
      <c r="E1467" s="8"/>
    </row>
    <row r="1468" spans="1:5" ht="21.75" customHeight="1">
      <c r="A1468" s="7">
        <v>1466</v>
      </c>
      <c r="B1468" s="8" t="str">
        <f>"54282023070216435394129"</f>
        <v>54282023070216435394129</v>
      </c>
      <c r="C1468" s="8" t="s">
        <v>13</v>
      </c>
      <c r="D1468" s="8" t="str">
        <f>"许明媚"</f>
        <v>许明媚</v>
      </c>
      <c r="E1468" s="8"/>
    </row>
    <row r="1469" spans="1:5" ht="21.75" customHeight="1">
      <c r="A1469" s="7">
        <v>1467</v>
      </c>
      <c r="B1469" s="8" t="str">
        <f>"54282023070216410794121"</f>
        <v>54282023070216410794121</v>
      </c>
      <c r="C1469" s="8" t="s">
        <v>13</v>
      </c>
      <c r="D1469" s="8" t="str">
        <f>"符建兰"</f>
        <v>符建兰</v>
      </c>
      <c r="E1469" s="8"/>
    </row>
    <row r="1470" spans="1:5" ht="21.75" customHeight="1">
      <c r="A1470" s="7">
        <v>1468</v>
      </c>
      <c r="B1470" s="8" t="str">
        <f>"54282023070117020291886"</f>
        <v>54282023070117020291886</v>
      </c>
      <c r="C1470" s="8" t="s">
        <v>13</v>
      </c>
      <c r="D1470" s="8" t="str">
        <f>"文宠艳"</f>
        <v>文宠艳</v>
      </c>
      <c r="E1470" s="8"/>
    </row>
    <row r="1471" spans="1:5" ht="21.75" customHeight="1">
      <c r="A1471" s="7">
        <v>1469</v>
      </c>
      <c r="B1471" s="8" t="str">
        <f>"54282023062920563485350"</f>
        <v>54282023062920563485350</v>
      </c>
      <c r="C1471" s="8" t="s">
        <v>13</v>
      </c>
      <c r="D1471" s="8" t="str">
        <f>"符令妃"</f>
        <v>符令妃</v>
      </c>
      <c r="E1471" s="8"/>
    </row>
    <row r="1472" spans="1:5" ht="21.75" customHeight="1">
      <c r="A1472" s="7">
        <v>1470</v>
      </c>
      <c r="B1472" s="8" t="str">
        <f>"54282023063001530986529"</f>
        <v>54282023063001530986529</v>
      </c>
      <c r="C1472" s="8" t="s">
        <v>13</v>
      </c>
      <c r="D1472" s="8" t="str">
        <f>"麦亚行"</f>
        <v>麦亚行</v>
      </c>
      <c r="E1472" s="8"/>
    </row>
    <row r="1473" spans="1:5" ht="21.75" customHeight="1">
      <c r="A1473" s="7">
        <v>1471</v>
      </c>
      <c r="B1473" s="8" t="str">
        <f>"54282023070116235791816"</f>
        <v>54282023070116235791816</v>
      </c>
      <c r="C1473" s="8" t="s">
        <v>13</v>
      </c>
      <c r="D1473" s="8" t="str">
        <f>"殷乙玲"</f>
        <v>殷乙玲</v>
      </c>
      <c r="E1473" s="8"/>
    </row>
    <row r="1474" spans="1:5" ht="21.75" customHeight="1">
      <c r="A1474" s="7">
        <v>1472</v>
      </c>
      <c r="B1474" s="8" t="str">
        <f>"54282023070309311695787"</f>
        <v>54282023070309311695787</v>
      </c>
      <c r="C1474" s="8" t="s">
        <v>13</v>
      </c>
      <c r="D1474" s="8" t="str">
        <f>"苏云婷"</f>
        <v>苏云婷</v>
      </c>
      <c r="E1474" s="8"/>
    </row>
    <row r="1475" spans="1:5" ht="21.75" customHeight="1">
      <c r="A1475" s="7">
        <v>1473</v>
      </c>
      <c r="B1475" s="8" t="str">
        <f>"54282023063001384486521"</f>
        <v>54282023063001384486521</v>
      </c>
      <c r="C1475" s="8" t="s">
        <v>13</v>
      </c>
      <c r="D1475" s="8" t="str">
        <f>"张伟波"</f>
        <v>张伟波</v>
      </c>
      <c r="E1475" s="8"/>
    </row>
    <row r="1476" spans="1:5" ht="21.75" customHeight="1">
      <c r="A1476" s="7">
        <v>1474</v>
      </c>
      <c r="B1476" s="8" t="str">
        <f>"54282023063009183787068"</f>
        <v>54282023063009183787068</v>
      </c>
      <c r="C1476" s="8" t="s">
        <v>13</v>
      </c>
      <c r="D1476" s="8" t="str">
        <f>"陈倩"</f>
        <v>陈倩</v>
      </c>
      <c r="E1476" s="8"/>
    </row>
    <row r="1477" spans="1:5" ht="21.75" customHeight="1">
      <c r="A1477" s="7">
        <v>1475</v>
      </c>
      <c r="B1477" s="8" t="str">
        <f>"54282023070309074295562"</f>
        <v>54282023070309074295562</v>
      </c>
      <c r="C1477" s="8" t="s">
        <v>13</v>
      </c>
      <c r="D1477" s="8" t="str">
        <f>"王祥凤"</f>
        <v>王祥凤</v>
      </c>
      <c r="E1477" s="8"/>
    </row>
    <row r="1478" spans="1:5" ht="21.75" customHeight="1">
      <c r="A1478" s="7">
        <v>1476</v>
      </c>
      <c r="B1478" s="8" t="str">
        <f>"54282023070309282495756"</f>
        <v>54282023070309282495756</v>
      </c>
      <c r="C1478" s="8" t="s">
        <v>13</v>
      </c>
      <c r="D1478" s="8" t="str">
        <f>"蔡敏儿"</f>
        <v>蔡敏儿</v>
      </c>
      <c r="E1478" s="8"/>
    </row>
    <row r="1479" spans="1:5" ht="21.75" customHeight="1">
      <c r="A1479" s="7">
        <v>1477</v>
      </c>
      <c r="B1479" s="8" t="str">
        <f>"54282023070310062196102"</f>
        <v>54282023070310062196102</v>
      </c>
      <c r="C1479" s="8" t="s">
        <v>13</v>
      </c>
      <c r="D1479" s="8" t="str">
        <f>"李岩"</f>
        <v>李岩</v>
      </c>
      <c r="E1479" s="8"/>
    </row>
    <row r="1480" spans="1:5" ht="21.75" customHeight="1">
      <c r="A1480" s="7">
        <v>1478</v>
      </c>
      <c r="B1480" s="8" t="str">
        <f>"54282023070310252196243"</f>
        <v>54282023070310252196243</v>
      </c>
      <c r="C1480" s="8" t="s">
        <v>13</v>
      </c>
      <c r="D1480" s="8" t="str">
        <f>"周小妮"</f>
        <v>周小妮</v>
      </c>
      <c r="E1480" s="8"/>
    </row>
    <row r="1481" spans="1:5" ht="21.75" customHeight="1">
      <c r="A1481" s="7">
        <v>1479</v>
      </c>
      <c r="B1481" s="8" t="str">
        <f>"54282023070310325896304"</f>
        <v>54282023070310325896304</v>
      </c>
      <c r="C1481" s="8" t="s">
        <v>13</v>
      </c>
      <c r="D1481" s="8" t="str">
        <f>"王惠清"</f>
        <v>王惠清</v>
      </c>
      <c r="E1481" s="8"/>
    </row>
    <row r="1482" spans="1:5" ht="21.75" customHeight="1">
      <c r="A1482" s="7">
        <v>1480</v>
      </c>
      <c r="B1482" s="8" t="str">
        <f>"54282023062914112282990"</f>
        <v>54282023062914112282990</v>
      </c>
      <c r="C1482" s="8" t="s">
        <v>13</v>
      </c>
      <c r="D1482" s="8" t="str">
        <f>"张丽"</f>
        <v>张丽</v>
      </c>
      <c r="E1482" s="8"/>
    </row>
    <row r="1483" spans="1:5" ht="21.75" customHeight="1">
      <c r="A1483" s="7">
        <v>1481</v>
      </c>
      <c r="B1483" s="8" t="str">
        <f>"54282023070212061493444"</f>
        <v>54282023070212061493444</v>
      </c>
      <c r="C1483" s="8" t="s">
        <v>13</v>
      </c>
      <c r="D1483" s="8" t="str">
        <f>"王萍"</f>
        <v>王萍</v>
      </c>
      <c r="E1483" s="8"/>
    </row>
    <row r="1484" spans="1:5" ht="21.75" customHeight="1">
      <c r="A1484" s="7">
        <v>1482</v>
      </c>
      <c r="B1484" s="8" t="str">
        <f>"54282023070310474096425"</f>
        <v>54282023070310474096425</v>
      </c>
      <c r="C1484" s="8" t="s">
        <v>13</v>
      </c>
      <c r="D1484" s="8" t="str">
        <f>"苏梦琪"</f>
        <v>苏梦琪</v>
      </c>
      <c r="E1484" s="8"/>
    </row>
    <row r="1485" spans="1:5" ht="21.75" customHeight="1">
      <c r="A1485" s="7">
        <v>1483</v>
      </c>
      <c r="B1485" s="8" t="str">
        <f>"54282023070111584291320"</f>
        <v>54282023070111584291320</v>
      </c>
      <c r="C1485" s="8" t="s">
        <v>13</v>
      </c>
      <c r="D1485" s="8" t="str">
        <f>"符红霞"</f>
        <v>符红霞</v>
      </c>
      <c r="E1485" s="8"/>
    </row>
    <row r="1486" spans="1:5" ht="21.75" customHeight="1">
      <c r="A1486" s="7">
        <v>1484</v>
      </c>
      <c r="B1486" s="8" t="str">
        <f>"54282023070310501396445"</f>
        <v>54282023070310501396445</v>
      </c>
      <c r="C1486" s="8" t="s">
        <v>13</v>
      </c>
      <c r="D1486" s="8" t="str">
        <f>"郝薇薇"</f>
        <v>郝薇薇</v>
      </c>
      <c r="E1486" s="8"/>
    </row>
    <row r="1487" spans="1:5" ht="21.75" customHeight="1">
      <c r="A1487" s="7">
        <v>1485</v>
      </c>
      <c r="B1487" s="8" t="str">
        <f>"54282023070312031196897"</f>
        <v>54282023070312031196897</v>
      </c>
      <c r="C1487" s="8" t="s">
        <v>13</v>
      </c>
      <c r="D1487" s="8" t="str">
        <f>"杜海芬"</f>
        <v>杜海芬</v>
      </c>
      <c r="E1487" s="8"/>
    </row>
    <row r="1488" spans="1:5" ht="21.75" customHeight="1">
      <c r="A1488" s="7">
        <v>1486</v>
      </c>
      <c r="B1488" s="8" t="str">
        <f>"54282023062812213077753"</f>
        <v>54282023062812213077753</v>
      </c>
      <c r="C1488" s="8" t="s">
        <v>13</v>
      </c>
      <c r="D1488" s="8" t="str">
        <f>"符博菊"</f>
        <v>符博菊</v>
      </c>
      <c r="E1488" s="8"/>
    </row>
    <row r="1489" spans="1:5" ht="21.75" customHeight="1">
      <c r="A1489" s="7">
        <v>1487</v>
      </c>
      <c r="B1489" s="8" t="str">
        <f>"54282023070312452997162"</f>
        <v>54282023070312452997162</v>
      </c>
      <c r="C1489" s="8" t="s">
        <v>13</v>
      </c>
      <c r="D1489" s="8" t="str">
        <f>"吴怡"</f>
        <v>吴怡</v>
      </c>
      <c r="E1489" s="8"/>
    </row>
    <row r="1490" spans="1:5" ht="21.75" customHeight="1">
      <c r="A1490" s="7">
        <v>1488</v>
      </c>
      <c r="B1490" s="8" t="str">
        <f>"54282023070313072197304"</f>
        <v>54282023070313072197304</v>
      </c>
      <c r="C1490" s="8" t="s">
        <v>13</v>
      </c>
      <c r="D1490" s="8" t="str">
        <f>"金静香"</f>
        <v>金静香</v>
      </c>
      <c r="E1490" s="8"/>
    </row>
    <row r="1491" spans="1:5" ht="21.75" customHeight="1">
      <c r="A1491" s="7">
        <v>1489</v>
      </c>
      <c r="B1491" s="8" t="str">
        <f>"54282023070313184497367"</f>
        <v>54282023070313184497367</v>
      </c>
      <c r="C1491" s="8" t="s">
        <v>13</v>
      </c>
      <c r="D1491" s="8" t="str">
        <f>"李蒙爱"</f>
        <v>李蒙爱</v>
      </c>
      <c r="E1491" s="8"/>
    </row>
    <row r="1492" spans="1:5" ht="21.75" customHeight="1">
      <c r="A1492" s="7">
        <v>1490</v>
      </c>
      <c r="B1492" s="8" t="str">
        <f>"54282023062914323783092"</f>
        <v>54282023062914323783092</v>
      </c>
      <c r="C1492" s="8" t="s">
        <v>13</v>
      </c>
      <c r="D1492" s="8" t="str">
        <f>"余海燕"</f>
        <v>余海燕</v>
      </c>
      <c r="E1492" s="8"/>
    </row>
    <row r="1493" spans="1:5" ht="21.75" customHeight="1">
      <c r="A1493" s="7">
        <v>1491</v>
      </c>
      <c r="B1493" s="8" t="str">
        <f>"54282023070313323197408"</f>
        <v>54282023070313323197408</v>
      </c>
      <c r="C1493" s="8" t="s">
        <v>13</v>
      </c>
      <c r="D1493" s="8" t="str">
        <f>"王丽盈"</f>
        <v>王丽盈</v>
      </c>
      <c r="E1493" s="8"/>
    </row>
    <row r="1494" spans="1:5" ht="21.75" customHeight="1">
      <c r="A1494" s="7">
        <v>1492</v>
      </c>
      <c r="B1494" s="8" t="str">
        <f>"54282023070313523197492"</f>
        <v>54282023070313523197492</v>
      </c>
      <c r="C1494" s="8" t="s">
        <v>13</v>
      </c>
      <c r="D1494" s="8" t="str">
        <f>"陈虹"</f>
        <v>陈虹</v>
      </c>
      <c r="E1494" s="8"/>
    </row>
    <row r="1495" spans="1:5" ht="21.75" customHeight="1">
      <c r="A1495" s="7">
        <v>1493</v>
      </c>
      <c r="B1495" s="8" t="str">
        <f>"54282023070314175997570"</f>
        <v>54282023070314175997570</v>
      </c>
      <c r="C1495" s="8" t="s">
        <v>13</v>
      </c>
      <c r="D1495" s="8" t="str">
        <f>"林之慧"</f>
        <v>林之慧</v>
      </c>
      <c r="E1495" s="8"/>
    </row>
    <row r="1496" spans="1:5" ht="21.75" customHeight="1">
      <c r="A1496" s="7">
        <v>1494</v>
      </c>
      <c r="B1496" s="8" t="str">
        <f>"54282023070314202497581"</f>
        <v>54282023070314202497581</v>
      </c>
      <c r="C1496" s="8" t="s">
        <v>13</v>
      </c>
      <c r="D1496" s="8" t="str">
        <f>"李叶嘉"</f>
        <v>李叶嘉</v>
      </c>
      <c r="E1496" s="8"/>
    </row>
    <row r="1497" spans="1:5" ht="21.75" customHeight="1">
      <c r="A1497" s="7">
        <v>1495</v>
      </c>
      <c r="B1497" s="8" t="str">
        <f>"54282023062809382376899"</f>
        <v>54282023062809382376899</v>
      </c>
      <c r="C1497" s="8" t="s">
        <v>13</v>
      </c>
      <c r="D1497" s="8" t="str">
        <f>"吴虹"</f>
        <v>吴虹</v>
      </c>
      <c r="E1497" s="8"/>
    </row>
    <row r="1498" spans="1:5" ht="21.75" customHeight="1">
      <c r="A1498" s="7">
        <v>1496</v>
      </c>
      <c r="B1498" s="8" t="str">
        <f>"54282023070315173197897"</f>
        <v>54282023070315173197897</v>
      </c>
      <c r="C1498" s="8" t="s">
        <v>13</v>
      </c>
      <c r="D1498" s="8" t="str">
        <f>"陈日珊"</f>
        <v>陈日珊</v>
      </c>
      <c r="E1498" s="8"/>
    </row>
    <row r="1499" spans="1:5" ht="21.75" customHeight="1">
      <c r="A1499" s="7">
        <v>1497</v>
      </c>
      <c r="B1499" s="8" t="str">
        <f>"54282023070122510192597"</f>
        <v>54282023070122510192597</v>
      </c>
      <c r="C1499" s="8" t="s">
        <v>13</v>
      </c>
      <c r="D1499" s="8" t="str">
        <f>"黄良妠"</f>
        <v>黄良妠</v>
      </c>
      <c r="E1499" s="8"/>
    </row>
    <row r="1500" spans="1:5" ht="21.75" customHeight="1">
      <c r="A1500" s="7">
        <v>1498</v>
      </c>
      <c r="B1500" s="8" t="str">
        <f>"54282023070316035298195"</f>
        <v>54282023070316035298195</v>
      </c>
      <c r="C1500" s="8" t="s">
        <v>13</v>
      </c>
      <c r="D1500" s="8" t="str">
        <f>"吴贞甜"</f>
        <v>吴贞甜</v>
      </c>
      <c r="E1500" s="8"/>
    </row>
    <row r="1501" spans="1:5" ht="21.75" customHeight="1">
      <c r="A1501" s="7">
        <v>1499</v>
      </c>
      <c r="B1501" s="8" t="str">
        <f>"54282023063015255189483"</f>
        <v>54282023063015255189483</v>
      </c>
      <c r="C1501" s="8" t="s">
        <v>13</v>
      </c>
      <c r="D1501" s="8" t="str">
        <f>"张梦莲"</f>
        <v>张梦莲</v>
      </c>
      <c r="E1501" s="8"/>
    </row>
    <row r="1502" spans="1:5" ht="21.75" customHeight="1">
      <c r="A1502" s="7">
        <v>1500</v>
      </c>
      <c r="B1502" s="8" t="str">
        <f>"54282023070316551698495"</f>
        <v>54282023070316551698495</v>
      </c>
      <c r="C1502" s="8" t="s">
        <v>13</v>
      </c>
      <c r="D1502" s="8" t="str">
        <f>"吴桂川"</f>
        <v>吴桂川</v>
      </c>
      <c r="E1502" s="8"/>
    </row>
    <row r="1503" spans="1:5" ht="21.75" customHeight="1">
      <c r="A1503" s="7">
        <v>1501</v>
      </c>
      <c r="B1503" s="8" t="str">
        <f>"54282023070317134198598"</f>
        <v>54282023070317134198598</v>
      </c>
      <c r="C1503" s="8" t="s">
        <v>13</v>
      </c>
      <c r="D1503" s="8" t="str">
        <f>"史家敏"</f>
        <v>史家敏</v>
      </c>
      <c r="E1503" s="8"/>
    </row>
    <row r="1504" spans="1:5" ht="21.75" customHeight="1">
      <c r="A1504" s="7">
        <v>1502</v>
      </c>
      <c r="B1504" s="8" t="str">
        <f>"54282023070317203998631"</f>
        <v>54282023070317203998631</v>
      </c>
      <c r="C1504" s="8" t="s">
        <v>13</v>
      </c>
      <c r="D1504" s="8" t="str">
        <f>"刘小媚"</f>
        <v>刘小媚</v>
      </c>
      <c r="E1504" s="8"/>
    </row>
    <row r="1505" spans="1:5" ht="21.75" customHeight="1">
      <c r="A1505" s="7">
        <v>1503</v>
      </c>
      <c r="B1505" s="8" t="str">
        <f>"54282023070316531798484"</f>
        <v>54282023070316531798484</v>
      </c>
      <c r="C1505" s="8" t="s">
        <v>13</v>
      </c>
      <c r="D1505" s="8" t="str">
        <f>"邹文燕"</f>
        <v>邹文燕</v>
      </c>
      <c r="E1505" s="8"/>
    </row>
    <row r="1506" spans="1:5" ht="21.75" customHeight="1">
      <c r="A1506" s="7">
        <v>1504</v>
      </c>
      <c r="B1506" s="8" t="str">
        <f>"54282023063015591989784"</f>
        <v>54282023063015591989784</v>
      </c>
      <c r="C1506" s="8" t="s">
        <v>13</v>
      </c>
      <c r="D1506" s="8" t="str">
        <f>"陈思洁"</f>
        <v>陈思洁</v>
      </c>
      <c r="E1506" s="8"/>
    </row>
    <row r="1507" spans="1:5" ht="21.75" customHeight="1">
      <c r="A1507" s="7">
        <v>1505</v>
      </c>
      <c r="B1507" s="8" t="str">
        <f>"54282023070317365998714"</f>
        <v>54282023070317365998714</v>
      </c>
      <c r="C1507" s="8" t="s">
        <v>13</v>
      </c>
      <c r="D1507" s="8" t="str">
        <f>"曾引妮"</f>
        <v>曾引妮</v>
      </c>
      <c r="E1507" s="8"/>
    </row>
    <row r="1508" spans="1:5" ht="21.75" customHeight="1">
      <c r="A1508" s="7">
        <v>1506</v>
      </c>
      <c r="B1508" s="8" t="str">
        <f>"54282023070315475298093"</f>
        <v>54282023070315475298093</v>
      </c>
      <c r="C1508" s="8" t="s">
        <v>13</v>
      </c>
      <c r="D1508" s="8" t="str">
        <f>"王贞英"</f>
        <v>王贞英</v>
      </c>
      <c r="E1508" s="8"/>
    </row>
    <row r="1509" spans="1:5" ht="21.75" customHeight="1">
      <c r="A1509" s="7">
        <v>1507</v>
      </c>
      <c r="B1509" s="8" t="str">
        <f>"54282023070317342698707"</f>
        <v>54282023070317342698707</v>
      </c>
      <c r="C1509" s="8" t="s">
        <v>13</v>
      </c>
      <c r="D1509" s="8" t="str">
        <f>"王远芬"</f>
        <v>王远芬</v>
      </c>
      <c r="E1509" s="8"/>
    </row>
    <row r="1510" spans="1:5" ht="21.75" customHeight="1">
      <c r="A1510" s="7">
        <v>1508</v>
      </c>
      <c r="B1510" s="8" t="str">
        <f>"54282023070221370894787"</f>
        <v>54282023070221370894787</v>
      </c>
      <c r="C1510" s="8" t="s">
        <v>13</v>
      </c>
      <c r="D1510" s="8" t="str">
        <f>"方敏帆"</f>
        <v>方敏帆</v>
      </c>
      <c r="E1510" s="8"/>
    </row>
    <row r="1511" spans="1:5" ht="21.75" customHeight="1">
      <c r="A1511" s="7">
        <v>1509</v>
      </c>
      <c r="B1511" s="8" t="str">
        <f>"54282023070319223099079"</f>
        <v>54282023070319223099079</v>
      </c>
      <c r="C1511" s="8" t="s">
        <v>13</v>
      </c>
      <c r="D1511" s="8" t="str">
        <f>"赵兰宁"</f>
        <v>赵兰宁</v>
      </c>
      <c r="E1511" s="8"/>
    </row>
    <row r="1512" spans="1:5" ht="21.75" customHeight="1">
      <c r="A1512" s="7">
        <v>1510</v>
      </c>
      <c r="B1512" s="8" t="str">
        <f>"54282023070319585399227"</f>
        <v>54282023070319585399227</v>
      </c>
      <c r="C1512" s="8" t="s">
        <v>13</v>
      </c>
      <c r="D1512" s="8" t="str">
        <f>"王美静"</f>
        <v>王美静</v>
      </c>
      <c r="E1512" s="8"/>
    </row>
    <row r="1513" spans="1:5" ht="21.75" customHeight="1">
      <c r="A1513" s="7">
        <v>1511</v>
      </c>
      <c r="B1513" s="8" t="str">
        <f>"54282023070113104191466"</f>
        <v>54282023070113104191466</v>
      </c>
      <c r="C1513" s="8" t="s">
        <v>13</v>
      </c>
      <c r="D1513" s="8" t="str">
        <f>"黄艳艳"</f>
        <v>黄艳艳</v>
      </c>
      <c r="E1513" s="8"/>
    </row>
    <row r="1514" spans="1:5" ht="21.75" customHeight="1">
      <c r="A1514" s="7">
        <v>1512</v>
      </c>
      <c r="B1514" s="8" t="str">
        <f>"54282023070120384792323"</f>
        <v>54282023070120384792323</v>
      </c>
      <c r="C1514" s="8" t="s">
        <v>13</v>
      </c>
      <c r="D1514" s="8" t="str">
        <f>"陈娇玉"</f>
        <v>陈娇玉</v>
      </c>
      <c r="E1514" s="8"/>
    </row>
    <row r="1515" spans="1:5" ht="21.75" customHeight="1">
      <c r="A1515" s="7">
        <v>1513</v>
      </c>
      <c r="B1515" s="8" t="str">
        <f>"54282023070320123199290"</f>
        <v>54282023070320123199290</v>
      </c>
      <c r="C1515" s="8" t="s">
        <v>13</v>
      </c>
      <c r="D1515" s="8" t="str">
        <f>"詹冬梅"</f>
        <v>詹冬梅</v>
      </c>
      <c r="E1515" s="8"/>
    </row>
    <row r="1516" spans="1:5" ht="21.75" customHeight="1">
      <c r="A1516" s="7">
        <v>1514</v>
      </c>
      <c r="B1516" s="8" t="str">
        <f>"54282023063011250787976"</f>
        <v>54282023063011250787976</v>
      </c>
      <c r="C1516" s="8" t="s">
        <v>13</v>
      </c>
      <c r="D1516" s="8" t="str">
        <f>"孙卓美"</f>
        <v>孙卓美</v>
      </c>
      <c r="E1516" s="8"/>
    </row>
    <row r="1517" spans="1:5" ht="21.75" customHeight="1">
      <c r="A1517" s="7">
        <v>1515</v>
      </c>
      <c r="B1517" s="8" t="str">
        <f>"54282023070316413598419"</f>
        <v>54282023070316413598419</v>
      </c>
      <c r="C1517" s="8" t="s">
        <v>13</v>
      </c>
      <c r="D1517" s="8" t="str">
        <f>"李宛贞"</f>
        <v>李宛贞</v>
      </c>
      <c r="E1517" s="8"/>
    </row>
    <row r="1518" spans="1:5" ht="21.75" customHeight="1">
      <c r="A1518" s="7">
        <v>1516</v>
      </c>
      <c r="B1518" s="8" t="str">
        <f>"54282023070321070899562"</f>
        <v>54282023070321070899562</v>
      </c>
      <c r="C1518" s="8" t="s">
        <v>13</v>
      </c>
      <c r="D1518" s="8" t="str">
        <f>"凌翠苗"</f>
        <v>凌翠苗</v>
      </c>
      <c r="E1518" s="8"/>
    </row>
    <row r="1519" spans="1:5" ht="21.75" customHeight="1">
      <c r="A1519" s="7">
        <v>1517</v>
      </c>
      <c r="B1519" s="8" t="str">
        <f>"54282023070321073499570"</f>
        <v>54282023070321073499570</v>
      </c>
      <c r="C1519" s="8" t="s">
        <v>13</v>
      </c>
      <c r="D1519" s="8" t="str">
        <f>"容金明"</f>
        <v>容金明</v>
      </c>
      <c r="E1519" s="8"/>
    </row>
    <row r="1520" spans="1:5" ht="21.75" customHeight="1">
      <c r="A1520" s="7">
        <v>1518</v>
      </c>
      <c r="B1520" s="8" t="str">
        <f>"54282023070320250799346"</f>
        <v>54282023070320250799346</v>
      </c>
      <c r="C1520" s="8" t="s">
        <v>13</v>
      </c>
      <c r="D1520" s="8" t="str">
        <f>"吴萍"</f>
        <v>吴萍</v>
      </c>
      <c r="E1520" s="8"/>
    </row>
    <row r="1521" spans="1:5" ht="21.75" customHeight="1">
      <c r="A1521" s="7">
        <v>1519</v>
      </c>
      <c r="B1521" s="8" t="str">
        <f>"54282023070320283499368"</f>
        <v>54282023070320283499368</v>
      </c>
      <c r="C1521" s="8" t="s">
        <v>13</v>
      </c>
      <c r="D1521" s="8" t="str">
        <f>"符君"</f>
        <v>符君</v>
      </c>
      <c r="E1521" s="8"/>
    </row>
    <row r="1522" spans="1:5" ht="21.75" customHeight="1">
      <c r="A1522" s="7">
        <v>1520</v>
      </c>
      <c r="B1522" s="8" t="str">
        <f>"54282023070321360699728"</f>
        <v>54282023070321360699728</v>
      </c>
      <c r="C1522" s="8" t="s">
        <v>13</v>
      </c>
      <c r="D1522" s="8" t="str">
        <f>"莫金羽"</f>
        <v>莫金羽</v>
      </c>
      <c r="E1522" s="8"/>
    </row>
    <row r="1523" spans="1:5" ht="21.75" customHeight="1">
      <c r="A1523" s="7">
        <v>1521</v>
      </c>
      <c r="B1523" s="8" t="str">
        <f>"54282023070320441599448"</f>
        <v>54282023070320441599448</v>
      </c>
      <c r="C1523" s="8" t="s">
        <v>13</v>
      </c>
      <c r="D1523" s="8" t="str">
        <f>"苏淇"</f>
        <v>苏淇</v>
      </c>
      <c r="E1523" s="8"/>
    </row>
    <row r="1524" spans="1:5" ht="21.75" customHeight="1">
      <c r="A1524" s="7">
        <v>1522</v>
      </c>
      <c r="B1524" s="8" t="str">
        <f>"54282023070321454999768"</f>
        <v>54282023070321454999768</v>
      </c>
      <c r="C1524" s="8" t="s">
        <v>13</v>
      </c>
      <c r="D1524" s="8" t="str">
        <f>"周小淋"</f>
        <v>周小淋</v>
      </c>
      <c r="E1524" s="8"/>
    </row>
    <row r="1525" spans="1:5" ht="21.75" customHeight="1">
      <c r="A1525" s="7">
        <v>1523</v>
      </c>
      <c r="B1525" s="8" t="str">
        <f>"54282023070321580899829"</f>
        <v>54282023070321580899829</v>
      </c>
      <c r="C1525" s="8" t="s">
        <v>13</v>
      </c>
      <c r="D1525" s="8" t="str">
        <f>"陈明慧"</f>
        <v>陈明慧</v>
      </c>
      <c r="E1525" s="8"/>
    </row>
    <row r="1526" spans="1:5" ht="21.75" customHeight="1">
      <c r="A1526" s="7">
        <v>1524</v>
      </c>
      <c r="B1526" s="8" t="str">
        <f>"54282023070322023899849"</f>
        <v>54282023070322023899849</v>
      </c>
      <c r="C1526" s="8" t="s">
        <v>13</v>
      </c>
      <c r="D1526" s="8" t="str">
        <f>"覃艳虹"</f>
        <v>覃艳虹</v>
      </c>
      <c r="E1526" s="8"/>
    </row>
    <row r="1527" spans="1:5" ht="21.75" customHeight="1">
      <c r="A1527" s="7">
        <v>1525</v>
      </c>
      <c r="B1527" s="8" t="str">
        <f>"54282023070321200899631"</f>
        <v>54282023070321200899631</v>
      </c>
      <c r="C1527" s="8" t="s">
        <v>13</v>
      </c>
      <c r="D1527" s="8" t="str">
        <f>"许保明"</f>
        <v>许保明</v>
      </c>
      <c r="E1527" s="8"/>
    </row>
    <row r="1528" spans="1:5" ht="21.75" customHeight="1">
      <c r="A1528" s="7">
        <v>1526</v>
      </c>
      <c r="B1528" s="8" t="str">
        <f>"54282023070309002895431"</f>
        <v>54282023070309002895431</v>
      </c>
      <c r="C1528" s="8" t="s">
        <v>13</v>
      </c>
      <c r="D1528" s="8" t="str">
        <f>"杨晓静"</f>
        <v>杨晓静</v>
      </c>
      <c r="E1528" s="8"/>
    </row>
    <row r="1529" spans="1:5" ht="21.75" customHeight="1">
      <c r="A1529" s="7">
        <v>1527</v>
      </c>
      <c r="B1529" s="8" t="str">
        <f>"54282023070322053999866"</f>
        <v>54282023070322053999866</v>
      </c>
      <c r="C1529" s="8" t="s">
        <v>13</v>
      </c>
      <c r="D1529" s="8" t="str">
        <f>"陈丽英"</f>
        <v>陈丽英</v>
      </c>
      <c r="E1529" s="8"/>
    </row>
    <row r="1530" spans="1:5" ht="21.75" customHeight="1">
      <c r="A1530" s="7">
        <v>1528</v>
      </c>
      <c r="B1530" s="8" t="str">
        <f>"54282023070321513599799"</f>
        <v>54282023070321513599799</v>
      </c>
      <c r="C1530" s="8" t="s">
        <v>13</v>
      </c>
      <c r="D1530" s="8" t="str">
        <f>"冯嫦贺"</f>
        <v>冯嫦贺</v>
      </c>
      <c r="E1530" s="8"/>
    </row>
    <row r="1531" spans="1:5" ht="21.75" customHeight="1">
      <c r="A1531" s="7">
        <v>1529</v>
      </c>
      <c r="B1531" s="8" t="str">
        <f>"54282023070322202099945"</f>
        <v>54282023070322202099945</v>
      </c>
      <c r="C1531" s="8" t="s">
        <v>13</v>
      </c>
      <c r="D1531" s="8" t="str">
        <f>"符丽梅"</f>
        <v>符丽梅</v>
      </c>
      <c r="E1531" s="8"/>
    </row>
    <row r="1532" spans="1:5" ht="21.75" customHeight="1">
      <c r="A1532" s="7">
        <v>1530</v>
      </c>
      <c r="B1532" s="8" t="str">
        <f>"54282023070322144099920"</f>
        <v>54282023070322144099920</v>
      </c>
      <c r="C1532" s="8" t="s">
        <v>13</v>
      </c>
      <c r="D1532" s="8" t="str">
        <f>"严杏"</f>
        <v>严杏</v>
      </c>
      <c r="E1532" s="8"/>
    </row>
    <row r="1533" spans="1:5" ht="21.75" customHeight="1">
      <c r="A1533" s="7">
        <v>1531</v>
      </c>
      <c r="B1533" s="8" t="str">
        <f>"542820230703230835100137"</f>
        <v>542820230703230835100137</v>
      </c>
      <c r="C1533" s="8" t="s">
        <v>13</v>
      </c>
      <c r="D1533" s="8" t="str">
        <f>"郑优丝"</f>
        <v>郑优丝</v>
      </c>
      <c r="E1533" s="8"/>
    </row>
    <row r="1534" spans="1:5" ht="21.75" customHeight="1">
      <c r="A1534" s="7">
        <v>1532</v>
      </c>
      <c r="B1534" s="8" t="str">
        <f>"542820230703233219100207"</f>
        <v>542820230703233219100207</v>
      </c>
      <c r="C1534" s="8" t="s">
        <v>13</v>
      </c>
      <c r="D1534" s="8" t="str">
        <f>"何声惠"</f>
        <v>何声惠</v>
      </c>
      <c r="E1534" s="8"/>
    </row>
    <row r="1535" spans="1:5" ht="21.75" customHeight="1">
      <c r="A1535" s="7">
        <v>1533</v>
      </c>
      <c r="B1535" s="8" t="str">
        <f>"542820230703235016100261"</f>
        <v>542820230703235016100261</v>
      </c>
      <c r="C1535" s="8" t="s">
        <v>13</v>
      </c>
      <c r="D1535" s="8" t="str">
        <f>"曾琨"</f>
        <v>曾琨</v>
      </c>
      <c r="E1535" s="8"/>
    </row>
    <row r="1536" spans="1:5" ht="21.75" customHeight="1">
      <c r="A1536" s="7">
        <v>1534</v>
      </c>
      <c r="B1536" s="8" t="str">
        <f>"542820230703233716100229"</f>
        <v>542820230703233716100229</v>
      </c>
      <c r="C1536" s="8" t="s">
        <v>13</v>
      </c>
      <c r="D1536" s="8" t="str">
        <f>"罗祥满"</f>
        <v>罗祥满</v>
      </c>
      <c r="E1536" s="8"/>
    </row>
    <row r="1537" spans="1:5" ht="21.75" customHeight="1">
      <c r="A1537" s="7">
        <v>1535</v>
      </c>
      <c r="B1537" s="8" t="str">
        <f>"542820230704001108100302"</f>
        <v>542820230704001108100302</v>
      </c>
      <c r="C1537" s="8" t="s">
        <v>13</v>
      </c>
      <c r="D1537" s="8" t="str">
        <f>"陆万初"</f>
        <v>陆万初</v>
      </c>
      <c r="E1537" s="8"/>
    </row>
    <row r="1538" spans="1:5" ht="21.75" customHeight="1">
      <c r="A1538" s="7">
        <v>1536</v>
      </c>
      <c r="B1538" s="8" t="str">
        <f>"54282023070315152297881"</f>
        <v>54282023070315152297881</v>
      </c>
      <c r="C1538" s="8" t="s">
        <v>13</v>
      </c>
      <c r="D1538" s="8" t="str">
        <f>"王永乾"</f>
        <v>王永乾</v>
      </c>
      <c r="E1538" s="8"/>
    </row>
    <row r="1539" spans="1:5" ht="21.75" customHeight="1">
      <c r="A1539" s="7">
        <v>1537</v>
      </c>
      <c r="B1539" s="8" t="str">
        <f>"542820230703225426100090"</f>
        <v>542820230703225426100090</v>
      </c>
      <c r="C1539" s="8" t="s">
        <v>13</v>
      </c>
      <c r="D1539" s="8" t="str">
        <f>"李吉砂"</f>
        <v>李吉砂</v>
      </c>
      <c r="E1539" s="8"/>
    </row>
    <row r="1540" spans="1:5" ht="21.75" customHeight="1">
      <c r="A1540" s="7">
        <v>1538</v>
      </c>
      <c r="B1540" s="8" t="str">
        <f>"54282023070221552594841"</f>
        <v>54282023070221552594841</v>
      </c>
      <c r="C1540" s="8" t="s">
        <v>13</v>
      </c>
      <c r="D1540" s="8" t="str">
        <f>"符启娟"</f>
        <v>符启娟</v>
      </c>
      <c r="E1540" s="8"/>
    </row>
    <row r="1541" spans="1:5" ht="21.75" customHeight="1">
      <c r="A1541" s="7">
        <v>1539</v>
      </c>
      <c r="B1541" s="8" t="str">
        <f>"54282023070312175996988"</f>
        <v>54282023070312175996988</v>
      </c>
      <c r="C1541" s="8" t="s">
        <v>13</v>
      </c>
      <c r="D1541" s="8" t="str">
        <f>"符翁恩"</f>
        <v>符翁恩</v>
      </c>
      <c r="E1541" s="8"/>
    </row>
    <row r="1542" spans="1:5" ht="21.75" customHeight="1">
      <c r="A1542" s="7">
        <v>1540</v>
      </c>
      <c r="B1542" s="8" t="str">
        <f>"54282023070308560395413"</f>
        <v>54282023070308560395413</v>
      </c>
      <c r="C1542" s="8" t="s">
        <v>13</v>
      </c>
      <c r="D1542" s="8" t="str">
        <f>"邱雨"</f>
        <v>邱雨</v>
      </c>
      <c r="E1542" s="8"/>
    </row>
    <row r="1543" spans="1:5" ht="21.75" customHeight="1">
      <c r="A1543" s="7">
        <v>1541</v>
      </c>
      <c r="B1543" s="8" t="str">
        <f>"54282023062818120979152"</f>
        <v>54282023062818120979152</v>
      </c>
      <c r="C1543" s="8" t="s">
        <v>13</v>
      </c>
      <c r="D1543" s="8" t="str">
        <f>"马佳琴"</f>
        <v>马佳琴</v>
      </c>
      <c r="E1543" s="8"/>
    </row>
    <row r="1544" spans="1:5" ht="21.75" customHeight="1">
      <c r="A1544" s="7">
        <v>1542</v>
      </c>
      <c r="B1544" s="8" t="str">
        <f>"54282023070308361095352"</f>
        <v>54282023070308361095352</v>
      </c>
      <c r="C1544" s="8" t="s">
        <v>13</v>
      </c>
      <c r="D1544" s="8" t="str">
        <f>"李鸾凤"</f>
        <v>李鸾凤</v>
      </c>
      <c r="E1544" s="8"/>
    </row>
    <row r="1545" spans="1:5" ht="21.75" customHeight="1">
      <c r="A1545" s="7">
        <v>1543</v>
      </c>
      <c r="B1545" s="8" t="str">
        <f>"542820230704092951100856"</f>
        <v>542820230704092951100856</v>
      </c>
      <c r="C1545" s="8" t="s">
        <v>13</v>
      </c>
      <c r="D1545" s="8" t="str">
        <f>"吴蕊瑜"</f>
        <v>吴蕊瑜</v>
      </c>
      <c r="E1545" s="8"/>
    </row>
    <row r="1546" spans="1:5" ht="21.75" customHeight="1">
      <c r="A1546" s="7">
        <v>1544</v>
      </c>
      <c r="B1546" s="8" t="str">
        <f>"542820230703225936100106"</f>
        <v>542820230703225936100106</v>
      </c>
      <c r="C1546" s="8" t="s">
        <v>13</v>
      </c>
      <c r="D1546" s="8" t="str">
        <f>"王梦林"</f>
        <v>王梦林</v>
      </c>
      <c r="E1546" s="8"/>
    </row>
    <row r="1547" spans="1:5" ht="21.75" customHeight="1">
      <c r="A1547" s="7">
        <v>1545</v>
      </c>
      <c r="B1547" s="8" t="str">
        <f>"542820230704100339101003"</f>
        <v>542820230704100339101003</v>
      </c>
      <c r="C1547" s="8" t="s">
        <v>13</v>
      </c>
      <c r="D1547" s="8" t="str">
        <f>"羊美萍"</f>
        <v>羊美萍</v>
      </c>
      <c r="E1547" s="8"/>
    </row>
    <row r="1548" spans="1:5" ht="21.75" customHeight="1">
      <c r="A1548" s="7">
        <v>1546</v>
      </c>
      <c r="B1548" s="8" t="str">
        <f>"542820230704094410100936"</f>
        <v>542820230704094410100936</v>
      </c>
      <c r="C1548" s="8" t="s">
        <v>13</v>
      </c>
      <c r="D1548" s="8" t="str">
        <f>"杜慧宁"</f>
        <v>杜慧宁</v>
      </c>
      <c r="E1548" s="8"/>
    </row>
    <row r="1549" spans="1:5" ht="21.75" customHeight="1">
      <c r="A1549" s="7">
        <v>1547</v>
      </c>
      <c r="B1549" s="8" t="str">
        <f>"542820230704103031101156"</f>
        <v>542820230704103031101156</v>
      </c>
      <c r="C1549" s="8" t="s">
        <v>13</v>
      </c>
      <c r="D1549" s="8" t="str">
        <f>"林锦花"</f>
        <v>林锦花</v>
      </c>
      <c r="E1549" s="8"/>
    </row>
    <row r="1550" spans="1:5" ht="21.75" customHeight="1">
      <c r="A1550" s="7">
        <v>1548</v>
      </c>
      <c r="B1550" s="8" t="str">
        <f>"54282023070207150092798"</f>
        <v>54282023070207150092798</v>
      </c>
      <c r="C1550" s="8" t="s">
        <v>13</v>
      </c>
      <c r="D1550" s="8" t="str">
        <f>"林小芳"</f>
        <v>林小芳</v>
      </c>
      <c r="E1550" s="8"/>
    </row>
    <row r="1551" spans="1:5" ht="21.75" customHeight="1">
      <c r="A1551" s="7">
        <v>1549</v>
      </c>
      <c r="B1551" s="8" t="str">
        <f>"542820230704105901101324"</f>
        <v>542820230704105901101324</v>
      </c>
      <c r="C1551" s="8" t="s">
        <v>13</v>
      </c>
      <c r="D1551" s="8" t="str">
        <f>"陈晓珍"</f>
        <v>陈晓珍</v>
      </c>
      <c r="E1551" s="8"/>
    </row>
    <row r="1552" spans="1:5" ht="21.75" customHeight="1">
      <c r="A1552" s="7">
        <v>1550</v>
      </c>
      <c r="B1552" s="8" t="str">
        <f>"542820230704114303101535"</f>
        <v>542820230704114303101535</v>
      </c>
      <c r="C1552" s="8" t="s">
        <v>13</v>
      </c>
      <c r="D1552" s="8" t="str">
        <f>"王嘉玉"</f>
        <v>王嘉玉</v>
      </c>
      <c r="E1552" s="8"/>
    </row>
    <row r="1553" spans="1:5" ht="21.75" customHeight="1">
      <c r="A1553" s="7">
        <v>1551</v>
      </c>
      <c r="B1553" s="8" t="str">
        <f>"54282023062810001977009"</f>
        <v>54282023062810001977009</v>
      </c>
      <c r="C1553" s="8" t="s">
        <v>14</v>
      </c>
      <c r="D1553" s="8" t="str">
        <f>"周琅"</f>
        <v>周琅</v>
      </c>
      <c r="E1553" s="8"/>
    </row>
    <row r="1554" spans="1:5" ht="21.75" customHeight="1">
      <c r="A1554" s="7">
        <v>1552</v>
      </c>
      <c r="B1554" s="8" t="str">
        <f>"54282023062810524577325"</f>
        <v>54282023062810524577325</v>
      </c>
      <c r="C1554" s="8" t="s">
        <v>14</v>
      </c>
      <c r="D1554" s="8" t="str">
        <f>"钟高露"</f>
        <v>钟高露</v>
      </c>
      <c r="E1554" s="8"/>
    </row>
    <row r="1555" spans="1:5" ht="21.75" customHeight="1">
      <c r="A1555" s="7">
        <v>1553</v>
      </c>
      <c r="B1555" s="8" t="str">
        <f>"54282023062812051477673"</f>
        <v>54282023062812051477673</v>
      </c>
      <c r="C1555" s="8" t="s">
        <v>14</v>
      </c>
      <c r="D1555" s="8" t="str">
        <f>"林壹"</f>
        <v>林壹</v>
      </c>
      <c r="E1555" s="8"/>
    </row>
    <row r="1556" spans="1:5" ht="21.75" customHeight="1">
      <c r="A1556" s="7">
        <v>1554</v>
      </c>
      <c r="B1556" s="8" t="str">
        <f>"54282023062811361077554"</f>
        <v>54282023062811361077554</v>
      </c>
      <c r="C1556" s="8" t="s">
        <v>14</v>
      </c>
      <c r="D1556" s="8" t="str">
        <f>"王华贵"</f>
        <v>王华贵</v>
      </c>
      <c r="E1556" s="8"/>
    </row>
    <row r="1557" spans="1:5" ht="21.75" customHeight="1">
      <c r="A1557" s="7">
        <v>1555</v>
      </c>
      <c r="B1557" s="8" t="str">
        <f>"54282023062812290177784"</f>
        <v>54282023062812290177784</v>
      </c>
      <c r="C1557" s="8" t="s">
        <v>14</v>
      </c>
      <c r="D1557" s="8" t="str">
        <f>"吴玉红"</f>
        <v>吴玉红</v>
      </c>
      <c r="E1557" s="8"/>
    </row>
    <row r="1558" spans="1:5" ht="21.75" customHeight="1">
      <c r="A1558" s="7">
        <v>1556</v>
      </c>
      <c r="B1558" s="8" t="str">
        <f>"54282023062813182877977"</f>
        <v>54282023062813182877977</v>
      </c>
      <c r="C1558" s="8" t="s">
        <v>14</v>
      </c>
      <c r="D1558" s="8" t="str">
        <f>"王启敏"</f>
        <v>王启敏</v>
      </c>
      <c r="E1558" s="8"/>
    </row>
    <row r="1559" spans="1:5" ht="21.75" customHeight="1">
      <c r="A1559" s="7">
        <v>1557</v>
      </c>
      <c r="B1559" s="8" t="str">
        <f>"54282023062820082279511"</f>
        <v>54282023062820082279511</v>
      </c>
      <c r="C1559" s="8" t="s">
        <v>14</v>
      </c>
      <c r="D1559" s="8" t="str">
        <f>"陈艳"</f>
        <v>陈艳</v>
      </c>
      <c r="E1559" s="8"/>
    </row>
    <row r="1560" spans="1:5" ht="21.75" customHeight="1">
      <c r="A1560" s="7">
        <v>1558</v>
      </c>
      <c r="B1560" s="8" t="str">
        <f>"54282023062820531379671"</f>
        <v>54282023062820531379671</v>
      </c>
      <c r="C1560" s="8" t="s">
        <v>14</v>
      </c>
      <c r="D1560" s="8" t="str">
        <f>"陶嘉嘉"</f>
        <v>陶嘉嘉</v>
      </c>
      <c r="E1560" s="8"/>
    </row>
    <row r="1561" spans="1:5" ht="21.75" customHeight="1">
      <c r="A1561" s="7">
        <v>1559</v>
      </c>
      <c r="B1561" s="8" t="str">
        <f>"54282023062821214979788"</f>
        <v>54282023062821214979788</v>
      </c>
      <c r="C1561" s="8" t="s">
        <v>14</v>
      </c>
      <c r="D1561" s="8" t="str">
        <f>"曾兆芳"</f>
        <v>曾兆芳</v>
      </c>
      <c r="E1561" s="8"/>
    </row>
    <row r="1562" spans="1:5" ht="21.75" customHeight="1">
      <c r="A1562" s="7">
        <v>1560</v>
      </c>
      <c r="B1562" s="8" t="str">
        <f>"54282023062821424479893"</f>
        <v>54282023062821424479893</v>
      </c>
      <c r="C1562" s="8" t="s">
        <v>14</v>
      </c>
      <c r="D1562" s="8" t="str">
        <f>"羊蕊"</f>
        <v>羊蕊</v>
      </c>
      <c r="E1562" s="8"/>
    </row>
    <row r="1563" spans="1:5" ht="21.75" customHeight="1">
      <c r="A1563" s="7">
        <v>1561</v>
      </c>
      <c r="B1563" s="8" t="str">
        <f>"54282023062821084479730"</f>
        <v>54282023062821084479730</v>
      </c>
      <c r="C1563" s="8" t="s">
        <v>14</v>
      </c>
      <c r="D1563" s="8" t="str">
        <f>"羊乾苹"</f>
        <v>羊乾苹</v>
      </c>
      <c r="E1563" s="8"/>
    </row>
    <row r="1564" spans="1:5" ht="21.75" customHeight="1">
      <c r="A1564" s="7">
        <v>1562</v>
      </c>
      <c r="B1564" s="8" t="str">
        <f>"54282023062821372679865"</f>
        <v>54282023062821372679865</v>
      </c>
      <c r="C1564" s="8" t="s">
        <v>14</v>
      </c>
      <c r="D1564" s="8" t="str">
        <f>"余爱文"</f>
        <v>余爱文</v>
      </c>
      <c r="E1564" s="8"/>
    </row>
    <row r="1565" spans="1:5" ht="21.75" customHeight="1">
      <c r="A1565" s="7">
        <v>1563</v>
      </c>
      <c r="B1565" s="8" t="str">
        <f>"54282023062822244380081"</f>
        <v>54282023062822244380081</v>
      </c>
      <c r="C1565" s="8" t="s">
        <v>14</v>
      </c>
      <c r="D1565" s="8" t="str">
        <f>"姜婉萍"</f>
        <v>姜婉萍</v>
      </c>
      <c r="E1565" s="8"/>
    </row>
    <row r="1566" spans="1:5" ht="21.75" customHeight="1">
      <c r="A1566" s="7">
        <v>1564</v>
      </c>
      <c r="B1566" s="8" t="str">
        <f>"54282023062823570680327"</f>
        <v>54282023062823570680327</v>
      </c>
      <c r="C1566" s="8" t="s">
        <v>14</v>
      </c>
      <c r="D1566" s="8" t="str">
        <f>"李春兰"</f>
        <v>李春兰</v>
      </c>
      <c r="E1566" s="8"/>
    </row>
    <row r="1567" spans="1:5" ht="21.75" customHeight="1">
      <c r="A1567" s="7">
        <v>1565</v>
      </c>
      <c r="B1567" s="8" t="str">
        <f>"54282023062811490077607"</f>
        <v>54282023062811490077607</v>
      </c>
      <c r="C1567" s="8" t="s">
        <v>14</v>
      </c>
      <c r="D1567" s="8" t="str">
        <f>"曾学凤"</f>
        <v>曾学凤</v>
      </c>
      <c r="E1567" s="8"/>
    </row>
    <row r="1568" spans="1:5" ht="21.75" customHeight="1">
      <c r="A1568" s="7">
        <v>1566</v>
      </c>
      <c r="B1568" s="8" t="str">
        <f>"54282023062821355979853"</f>
        <v>54282023062821355979853</v>
      </c>
      <c r="C1568" s="8" t="s">
        <v>14</v>
      </c>
      <c r="D1568" s="8" t="str">
        <f>"陈婆坚"</f>
        <v>陈婆坚</v>
      </c>
      <c r="E1568" s="8"/>
    </row>
    <row r="1569" spans="1:5" ht="21.75" customHeight="1">
      <c r="A1569" s="7">
        <v>1567</v>
      </c>
      <c r="B1569" s="8" t="str">
        <f>"54282023062909162080905"</f>
        <v>54282023062909162080905</v>
      </c>
      <c r="C1569" s="8" t="s">
        <v>14</v>
      </c>
      <c r="D1569" s="8" t="str">
        <f>"蒋艺芬"</f>
        <v>蒋艺芬</v>
      </c>
      <c r="E1569" s="8"/>
    </row>
    <row r="1570" spans="1:5" ht="21.75" customHeight="1">
      <c r="A1570" s="7">
        <v>1568</v>
      </c>
      <c r="B1570" s="8" t="str">
        <f>"54282023062909574881299"</f>
        <v>54282023062909574881299</v>
      </c>
      <c r="C1570" s="8" t="s">
        <v>14</v>
      </c>
      <c r="D1570" s="8" t="str">
        <f>"陈晓媛"</f>
        <v>陈晓媛</v>
      </c>
      <c r="E1570" s="8"/>
    </row>
    <row r="1571" spans="1:5" ht="21.75" customHeight="1">
      <c r="A1571" s="7">
        <v>1569</v>
      </c>
      <c r="B1571" s="8" t="str">
        <f>"54282023062909144380885"</f>
        <v>54282023062909144380885</v>
      </c>
      <c r="C1571" s="8" t="s">
        <v>14</v>
      </c>
      <c r="D1571" s="8" t="str">
        <f>"李朝英"</f>
        <v>李朝英</v>
      </c>
      <c r="E1571" s="8"/>
    </row>
    <row r="1572" spans="1:5" ht="21.75" customHeight="1">
      <c r="A1572" s="7">
        <v>1570</v>
      </c>
      <c r="B1572" s="8" t="str">
        <f>"54282023062816165978704"</f>
        <v>54282023062816165978704</v>
      </c>
      <c r="C1572" s="8" t="s">
        <v>14</v>
      </c>
      <c r="D1572" s="8" t="str">
        <f>"吴治桃"</f>
        <v>吴治桃</v>
      </c>
      <c r="E1572" s="8"/>
    </row>
    <row r="1573" spans="1:5" ht="21.75" customHeight="1">
      <c r="A1573" s="7">
        <v>1571</v>
      </c>
      <c r="B1573" s="8" t="str">
        <f>"54282023062912273682497"</f>
        <v>54282023062912273682497</v>
      </c>
      <c r="C1573" s="8" t="s">
        <v>14</v>
      </c>
      <c r="D1573" s="8" t="str">
        <f>"钟海转"</f>
        <v>钟海转</v>
      </c>
      <c r="E1573" s="8"/>
    </row>
    <row r="1574" spans="1:5" ht="21.75" customHeight="1">
      <c r="A1574" s="7">
        <v>1572</v>
      </c>
      <c r="B1574" s="8" t="str">
        <f>"54282023062815523378589"</f>
        <v>54282023062815523378589</v>
      </c>
      <c r="C1574" s="8" t="s">
        <v>14</v>
      </c>
      <c r="D1574" s="8" t="str">
        <f>"裴记筠"</f>
        <v>裴记筠</v>
      </c>
      <c r="E1574" s="8"/>
    </row>
    <row r="1575" spans="1:5" ht="21.75" customHeight="1">
      <c r="A1575" s="7">
        <v>1573</v>
      </c>
      <c r="B1575" s="8" t="str">
        <f>"54282023062914203183029"</f>
        <v>54282023062914203183029</v>
      </c>
      <c r="C1575" s="8" t="s">
        <v>14</v>
      </c>
      <c r="D1575" s="8" t="str">
        <f>"王燕桥"</f>
        <v>王燕桥</v>
      </c>
      <c r="E1575" s="8"/>
    </row>
    <row r="1576" spans="1:5" ht="21.75" customHeight="1">
      <c r="A1576" s="7">
        <v>1574</v>
      </c>
      <c r="B1576" s="8" t="str">
        <f>"54282023062915160683370"</f>
        <v>54282023062915160683370</v>
      </c>
      <c r="C1576" s="8" t="s">
        <v>14</v>
      </c>
      <c r="D1576" s="8" t="str">
        <f>"黎琼月"</f>
        <v>黎琼月</v>
      </c>
      <c r="E1576" s="8"/>
    </row>
    <row r="1577" spans="1:5" ht="21.75" customHeight="1">
      <c r="A1577" s="7">
        <v>1575</v>
      </c>
      <c r="B1577" s="8" t="str">
        <f>"54282023062915084683318"</f>
        <v>54282023062915084683318</v>
      </c>
      <c r="C1577" s="8" t="s">
        <v>14</v>
      </c>
      <c r="D1577" s="8" t="str">
        <f>"吴青菊"</f>
        <v>吴青菊</v>
      </c>
      <c r="E1577" s="8"/>
    </row>
    <row r="1578" spans="1:5" ht="21.75" customHeight="1">
      <c r="A1578" s="7">
        <v>1576</v>
      </c>
      <c r="B1578" s="8" t="str">
        <f>"54282023062916144283818"</f>
        <v>54282023062916144283818</v>
      </c>
      <c r="C1578" s="8" t="s">
        <v>14</v>
      </c>
      <c r="D1578" s="8" t="str">
        <f>"罗丁微"</f>
        <v>罗丁微</v>
      </c>
      <c r="E1578" s="8"/>
    </row>
    <row r="1579" spans="1:5" ht="21.75" customHeight="1">
      <c r="A1579" s="7">
        <v>1577</v>
      </c>
      <c r="B1579" s="8" t="str">
        <f>"54282023062918141284511"</f>
        <v>54282023062918141284511</v>
      </c>
      <c r="C1579" s="8" t="s">
        <v>14</v>
      </c>
      <c r="D1579" s="8" t="str">
        <f>"甘小霞"</f>
        <v>甘小霞</v>
      </c>
      <c r="E1579" s="8"/>
    </row>
    <row r="1580" spans="1:5" ht="21.75" customHeight="1">
      <c r="A1580" s="7">
        <v>1578</v>
      </c>
      <c r="B1580" s="8" t="str">
        <f>"54282023062918263384565"</f>
        <v>54282023062918263384565</v>
      </c>
      <c r="C1580" s="8" t="s">
        <v>14</v>
      </c>
      <c r="D1580" s="8" t="str">
        <f>"林慧"</f>
        <v>林慧</v>
      </c>
      <c r="E1580" s="8"/>
    </row>
    <row r="1581" spans="1:5" ht="21.75" customHeight="1">
      <c r="A1581" s="7">
        <v>1579</v>
      </c>
      <c r="B1581" s="8" t="str">
        <f>"54282023062920402085258"</f>
        <v>54282023062920402085258</v>
      </c>
      <c r="C1581" s="8" t="s">
        <v>14</v>
      </c>
      <c r="D1581" s="8" t="str">
        <f>"陈丽霞"</f>
        <v>陈丽霞</v>
      </c>
      <c r="E1581" s="8"/>
    </row>
    <row r="1582" spans="1:5" ht="21.75" customHeight="1">
      <c r="A1582" s="7">
        <v>1580</v>
      </c>
      <c r="B1582" s="8" t="str">
        <f>"54282023062920325885207"</f>
        <v>54282023062920325885207</v>
      </c>
      <c r="C1582" s="8" t="s">
        <v>14</v>
      </c>
      <c r="D1582" s="8" t="str">
        <f>"王彩莹"</f>
        <v>王彩莹</v>
      </c>
      <c r="E1582" s="8"/>
    </row>
    <row r="1583" spans="1:5" ht="21.75" customHeight="1">
      <c r="A1583" s="7">
        <v>1581</v>
      </c>
      <c r="B1583" s="8" t="str">
        <f>"54282023062923072586180"</f>
        <v>54282023062923072586180</v>
      </c>
      <c r="C1583" s="8" t="s">
        <v>14</v>
      </c>
      <c r="D1583" s="8" t="str">
        <f>"梁增月"</f>
        <v>梁增月</v>
      </c>
      <c r="E1583" s="8"/>
    </row>
    <row r="1584" spans="1:5" ht="21.75" customHeight="1">
      <c r="A1584" s="7">
        <v>1582</v>
      </c>
      <c r="B1584" s="8" t="str">
        <f>"54282023062923352186294"</f>
        <v>54282023062923352186294</v>
      </c>
      <c r="C1584" s="8" t="s">
        <v>14</v>
      </c>
      <c r="D1584" s="8" t="str">
        <f>"杨眙"</f>
        <v>杨眙</v>
      </c>
      <c r="E1584" s="8"/>
    </row>
    <row r="1585" spans="1:5" ht="21.75" customHeight="1">
      <c r="A1585" s="7">
        <v>1583</v>
      </c>
      <c r="B1585" s="8" t="str">
        <f>"54282023063006414586581"</f>
        <v>54282023063006414586581</v>
      </c>
      <c r="C1585" s="8" t="s">
        <v>14</v>
      </c>
      <c r="D1585" s="8" t="str">
        <f>"陈壮飞"</f>
        <v>陈壮飞</v>
      </c>
      <c r="E1585" s="8"/>
    </row>
    <row r="1586" spans="1:5" ht="21.75" customHeight="1">
      <c r="A1586" s="7">
        <v>1584</v>
      </c>
      <c r="B1586" s="8" t="str">
        <f>"54282023063008573886940"</f>
        <v>54282023063008573886940</v>
      </c>
      <c r="C1586" s="8" t="s">
        <v>14</v>
      </c>
      <c r="D1586" s="8" t="str">
        <f>"林著芳"</f>
        <v>林著芳</v>
      </c>
      <c r="E1586" s="8"/>
    </row>
    <row r="1587" spans="1:5" ht="21.75" customHeight="1">
      <c r="A1587" s="7">
        <v>1585</v>
      </c>
      <c r="B1587" s="8" t="str">
        <f>"54282023062818021579111"</f>
        <v>54282023062818021579111</v>
      </c>
      <c r="C1587" s="8" t="s">
        <v>14</v>
      </c>
      <c r="D1587" s="8" t="str">
        <f>"王运琼"</f>
        <v>王运琼</v>
      </c>
      <c r="E1587" s="8"/>
    </row>
    <row r="1588" spans="1:5" ht="21.75" customHeight="1">
      <c r="A1588" s="7">
        <v>1586</v>
      </c>
      <c r="B1588" s="8" t="str">
        <f>"54282023062809055776728"</f>
        <v>54282023062809055776728</v>
      </c>
      <c r="C1588" s="8" t="s">
        <v>14</v>
      </c>
      <c r="D1588" s="8" t="str">
        <f>"郑丽巧"</f>
        <v>郑丽巧</v>
      </c>
      <c r="E1588" s="8"/>
    </row>
    <row r="1589" spans="1:5" ht="21.75" customHeight="1">
      <c r="A1589" s="7">
        <v>1587</v>
      </c>
      <c r="B1589" s="8" t="str">
        <f>"54282023062911491682254"</f>
        <v>54282023062911491682254</v>
      </c>
      <c r="C1589" s="8" t="s">
        <v>14</v>
      </c>
      <c r="D1589" s="8" t="str">
        <f>"潘丽芳"</f>
        <v>潘丽芳</v>
      </c>
      <c r="E1589" s="8"/>
    </row>
    <row r="1590" spans="1:5" ht="21.75" customHeight="1">
      <c r="A1590" s="7">
        <v>1588</v>
      </c>
      <c r="B1590" s="8" t="str">
        <f>"54282023063012001488159"</f>
        <v>54282023063012001488159</v>
      </c>
      <c r="C1590" s="8" t="s">
        <v>14</v>
      </c>
      <c r="D1590" s="8" t="str">
        <f>"曾财源"</f>
        <v>曾财源</v>
      </c>
      <c r="E1590" s="8"/>
    </row>
    <row r="1591" spans="1:5" ht="21.75" customHeight="1">
      <c r="A1591" s="7">
        <v>1589</v>
      </c>
      <c r="B1591" s="8" t="str">
        <f>"54282023062910021981345"</f>
        <v>54282023062910021981345</v>
      </c>
      <c r="C1591" s="8" t="s">
        <v>14</v>
      </c>
      <c r="D1591" s="8" t="str">
        <f>"王雪霞"</f>
        <v>王雪霞</v>
      </c>
      <c r="E1591" s="8"/>
    </row>
    <row r="1592" spans="1:5" ht="21.75" customHeight="1">
      <c r="A1592" s="7">
        <v>1590</v>
      </c>
      <c r="B1592" s="8" t="str">
        <f>"54282023063012112788213"</f>
        <v>54282023063012112788213</v>
      </c>
      <c r="C1592" s="8" t="s">
        <v>14</v>
      </c>
      <c r="D1592" s="8" t="str">
        <f>"劳丽颖"</f>
        <v>劳丽颖</v>
      </c>
      <c r="E1592" s="8"/>
    </row>
    <row r="1593" spans="1:5" ht="21.75" customHeight="1">
      <c r="A1593" s="7">
        <v>1591</v>
      </c>
      <c r="B1593" s="8" t="str">
        <f>"54282023063012261788305"</f>
        <v>54282023063012261788305</v>
      </c>
      <c r="C1593" s="8" t="s">
        <v>14</v>
      </c>
      <c r="D1593" s="8" t="str">
        <f>"王钟晶"</f>
        <v>王钟晶</v>
      </c>
      <c r="E1593" s="8"/>
    </row>
    <row r="1594" spans="1:5" ht="21.75" customHeight="1">
      <c r="A1594" s="7">
        <v>1592</v>
      </c>
      <c r="B1594" s="8" t="str">
        <f>"54282023063012123488223"</f>
        <v>54282023063012123488223</v>
      </c>
      <c r="C1594" s="8" t="s">
        <v>14</v>
      </c>
      <c r="D1594" s="8" t="str">
        <f>"谢婷婷"</f>
        <v>谢婷婷</v>
      </c>
      <c r="E1594" s="8"/>
    </row>
    <row r="1595" spans="1:5" ht="21.75" customHeight="1">
      <c r="A1595" s="7">
        <v>1593</v>
      </c>
      <c r="B1595" s="8" t="str">
        <f>"54282023062915053583290"</f>
        <v>54282023062915053583290</v>
      </c>
      <c r="C1595" s="8" t="s">
        <v>14</v>
      </c>
      <c r="D1595" s="8" t="str">
        <f>"张雪"</f>
        <v>张雪</v>
      </c>
      <c r="E1595" s="8"/>
    </row>
    <row r="1596" spans="1:5" ht="21.75" customHeight="1">
      <c r="A1596" s="7">
        <v>1594</v>
      </c>
      <c r="B1596" s="8" t="str">
        <f>"54282023062912331282533"</f>
        <v>54282023062912331282533</v>
      </c>
      <c r="C1596" s="8" t="s">
        <v>14</v>
      </c>
      <c r="D1596" s="8" t="str">
        <f>"陈少芳"</f>
        <v>陈少芳</v>
      </c>
      <c r="E1596" s="8"/>
    </row>
    <row r="1597" spans="1:5" ht="21.75" customHeight="1">
      <c r="A1597" s="7">
        <v>1595</v>
      </c>
      <c r="B1597" s="8" t="str">
        <f>"54282023063012490788457"</f>
        <v>54282023063012490788457</v>
      </c>
      <c r="C1597" s="8" t="s">
        <v>14</v>
      </c>
      <c r="D1597" s="8" t="str">
        <f>"陈俊铭"</f>
        <v>陈俊铭</v>
      </c>
      <c r="E1597" s="8"/>
    </row>
    <row r="1598" spans="1:5" ht="21.75" customHeight="1">
      <c r="A1598" s="7">
        <v>1596</v>
      </c>
      <c r="B1598" s="8" t="str">
        <f>"54282023063013103188578"</f>
        <v>54282023063013103188578</v>
      </c>
      <c r="C1598" s="8" t="s">
        <v>14</v>
      </c>
      <c r="D1598" s="8" t="str">
        <f>"吴美花"</f>
        <v>吴美花</v>
      </c>
      <c r="E1598" s="8"/>
    </row>
    <row r="1599" spans="1:5" ht="21.75" customHeight="1">
      <c r="A1599" s="7">
        <v>1597</v>
      </c>
      <c r="B1599" s="8" t="str">
        <f>"54282023063014252189005"</f>
        <v>54282023063014252189005</v>
      </c>
      <c r="C1599" s="8" t="s">
        <v>14</v>
      </c>
      <c r="D1599" s="8" t="str">
        <f>"符玉秀"</f>
        <v>符玉秀</v>
      </c>
      <c r="E1599" s="8"/>
    </row>
    <row r="1600" spans="1:5" ht="21.75" customHeight="1">
      <c r="A1600" s="7">
        <v>1598</v>
      </c>
      <c r="B1600" s="8" t="str">
        <f>"54282023062915135583350"</f>
        <v>54282023062915135583350</v>
      </c>
      <c r="C1600" s="8" t="s">
        <v>14</v>
      </c>
      <c r="D1600" s="8" t="str">
        <f>"符蓓苗"</f>
        <v>符蓓苗</v>
      </c>
      <c r="E1600" s="8"/>
    </row>
    <row r="1601" spans="1:5" ht="21.75" customHeight="1">
      <c r="A1601" s="7">
        <v>1599</v>
      </c>
      <c r="B1601" s="8" t="str">
        <f>"54282023063014182288954"</f>
        <v>54282023063014182288954</v>
      </c>
      <c r="C1601" s="8" t="s">
        <v>14</v>
      </c>
      <c r="D1601" s="8" t="str">
        <f>"郑惠"</f>
        <v>郑惠</v>
      </c>
      <c r="E1601" s="8"/>
    </row>
    <row r="1602" spans="1:5" ht="21.75" customHeight="1">
      <c r="A1602" s="7">
        <v>1600</v>
      </c>
      <c r="B1602" s="8" t="str">
        <f>"54282023063015431589661"</f>
        <v>54282023063015431589661</v>
      </c>
      <c r="C1602" s="8" t="s">
        <v>14</v>
      </c>
      <c r="D1602" s="8" t="str">
        <f>"伍梅腾"</f>
        <v>伍梅腾</v>
      </c>
      <c r="E1602" s="8"/>
    </row>
    <row r="1603" spans="1:5" ht="21.75" customHeight="1">
      <c r="A1603" s="7">
        <v>1601</v>
      </c>
      <c r="B1603" s="8" t="str">
        <f>"54282023063015021089282"</f>
        <v>54282023063015021089282</v>
      </c>
      <c r="C1603" s="8" t="s">
        <v>14</v>
      </c>
      <c r="D1603" s="8" t="str">
        <f>"林玉银"</f>
        <v>林玉银</v>
      </c>
      <c r="E1603" s="8"/>
    </row>
    <row r="1604" spans="1:5" ht="21.75" customHeight="1">
      <c r="A1604" s="7">
        <v>1602</v>
      </c>
      <c r="B1604" s="8" t="str">
        <f>"54282023063000052586403"</f>
        <v>54282023063000052586403</v>
      </c>
      <c r="C1604" s="8" t="s">
        <v>14</v>
      </c>
      <c r="D1604" s="8" t="str">
        <f>"李秀玲"</f>
        <v>李秀玲</v>
      </c>
      <c r="E1604" s="8"/>
    </row>
    <row r="1605" spans="1:5" ht="21.75" customHeight="1">
      <c r="A1605" s="7">
        <v>1603</v>
      </c>
      <c r="B1605" s="8" t="str">
        <f>"54282023062916483084042"</f>
        <v>54282023062916483084042</v>
      </c>
      <c r="C1605" s="8" t="s">
        <v>14</v>
      </c>
      <c r="D1605" s="8" t="str">
        <f>"刘翠乾"</f>
        <v>刘翠乾</v>
      </c>
      <c r="E1605" s="8"/>
    </row>
    <row r="1606" spans="1:5" ht="21.75" customHeight="1">
      <c r="A1606" s="7">
        <v>1604</v>
      </c>
      <c r="B1606" s="8" t="str">
        <f>"54282023063017594290075"</f>
        <v>54282023063017594290075</v>
      </c>
      <c r="C1606" s="8" t="s">
        <v>14</v>
      </c>
      <c r="D1606" s="8" t="str">
        <f>"郑桂柳"</f>
        <v>郑桂柳</v>
      </c>
      <c r="E1606" s="8"/>
    </row>
    <row r="1607" spans="1:5" ht="21.75" customHeight="1">
      <c r="A1607" s="7">
        <v>1605</v>
      </c>
      <c r="B1607" s="8" t="str">
        <f>"54282023063019131690240"</f>
        <v>54282023063019131690240</v>
      </c>
      <c r="C1607" s="8" t="s">
        <v>14</v>
      </c>
      <c r="D1607" s="8" t="str">
        <f>"符钟尹"</f>
        <v>符钟尹</v>
      </c>
      <c r="E1607" s="8"/>
    </row>
    <row r="1608" spans="1:5" ht="21.75" customHeight="1">
      <c r="A1608" s="7">
        <v>1606</v>
      </c>
      <c r="B1608" s="8" t="str">
        <f>"54282023062821463979906"</f>
        <v>54282023062821463979906</v>
      </c>
      <c r="C1608" s="8" t="s">
        <v>14</v>
      </c>
      <c r="D1608" s="8" t="str">
        <f>"李孟娜"</f>
        <v>李孟娜</v>
      </c>
      <c r="E1608" s="8"/>
    </row>
    <row r="1609" spans="1:5" ht="21.75" customHeight="1">
      <c r="A1609" s="7">
        <v>1607</v>
      </c>
      <c r="B1609" s="8" t="str">
        <f>"54282023063022170890578"</f>
        <v>54282023063022170890578</v>
      </c>
      <c r="C1609" s="8" t="s">
        <v>14</v>
      </c>
      <c r="D1609" s="8" t="str">
        <f>"吴梅姝"</f>
        <v>吴梅姝</v>
      </c>
      <c r="E1609" s="8"/>
    </row>
    <row r="1610" spans="1:5" ht="21.75" customHeight="1">
      <c r="A1610" s="7">
        <v>1608</v>
      </c>
      <c r="B1610" s="8" t="str">
        <f>"54282023063022373990615"</f>
        <v>54282023063022373990615</v>
      </c>
      <c r="C1610" s="8" t="s">
        <v>14</v>
      </c>
      <c r="D1610" s="8" t="str">
        <f>"文呈来"</f>
        <v>文呈来</v>
      </c>
      <c r="E1610" s="8"/>
    </row>
    <row r="1611" spans="1:5" ht="21.75" customHeight="1">
      <c r="A1611" s="7">
        <v>1609</v>
      </c>
      <c r="B1611" s="8" t="str">
        <f>"54282023070100100290760"</f>
        <v>54282023070100100290760</v>
      </c>
      <c r="C1611" s="8" t="s">
        <v>14</v>
      </c>
      <c r="D1611" s="8" t="str">
        <f>"黄柳夕"</f>
        <v>黄柳夕</v>
      </c>
      <c r="E1611" s="8"/>
    </row>
    <row r="1612" spans="1:5" ht="21.75" customHeight="1">
      <c r="A1612" s="7">
        <v>1610</v>
      </c>
      <c r="B1612" s="8" t="str">
        <f>"54282023070110034491031"</f>
        <v>54282023070110034491031</v>
      </c>
      <c r="C1612" s="8" t="s">
        <v>14</v>
      </c>
      <c r="D1612" s="8" t="str">
        <f>"王玉婷"</f>
        <v>王玉婷</v>
      </c>
      <c r="E1612" s="8"/>
    </row>
    <row r="1613" spans="1:5" ht="21.75" customHeight="1">
      <c r="A1613" s="7">
        <v>1611</v>
      </c>
      <c r="B1613" s="8" t="str">
        <f>"54282023062922000685790"</f>
        <v>54282023062922000685790</v>
      </c>
      <c r="C1613" s="8" t="s">
        <v>14</v>
      </c>
      <c r="D1613" s="8" t="str">
        <f>"石丽川"</f>
        <v>石丽川</v>
      </c>
      <c r="E1613" s="8"/>
    </row>
    <row r="1614" spans="1:5" ht="21.75" customHeight="1">
      <c r="A1614" s="7">
        <v>1612</v>
      </c>
      <c r="B1614" s="8" t="str">
        <f>"54282023070111353191278"</f>
        <v>54282023070111353191278</v>
      </c>
      <c r="C1614" s="8" t="s">
        <v>14</v>
      </c>
      <c r="D1614" s="8" t="str">
        <f>"王艳"</f>
        <v>王艳</v>
      </c>
      <c r="E1614" s="8"/>
    </row>
    <row r="1615" spans="1:5" ht="21.75" customHeight="1">
      <c r="A1615" s="7">
        <v>1613</v>
      </c>
      <c r="B1615" s="8" t="str">
        <f>"54282023062909385481116"</f>
        <v>54282023062909385481116</v>
      </c>
      <c r="C1615" s="8" t="s">
        <v>14</v>
      </c>
      <c r="D1615" s="8" t="str">
        <f>"吴乾女"</f>
        <v>吴乾女</v>
      </c>
      <c r="E1615" s="8"/>
    </row>
    <row r="1616" spans="1:5" ht="21.75" customHeight="1">
      <c r="A1616" s="7">
        <v>1614</v>
      </c>
      <c r="B1616" s="8" t="str">
        <f>"54282023070112344491383"</f>
        <v>54282023070112344491383</v>
      </c>
      <c r="C1616" s="8" t="s">
        <v>14</v>
      </c>
      <c r="D1616" s="8" t="str">
        <f>"王方灵"</f>
        <v>王方灵</v>
      </c>
      <c r="E1616" s="8"/>
    </row>
    <row r="1617" spans="1:5" ht="21.75" customHeight="1">
      <c r="A1617" s="7">
        <v>1615</v>
      </c>
      <c r="B1617" s="8" t="str">
        <f>"54282023070111503291302"</f>
        <v>54282023070111503291302</v>
      </c>
      <c r="C1617" s="8" t="s">
        <v>14</v>
      </c>
      <c r="D1617" s="8" t="str">
        <f>"蔡曼雅"</f>
        <v>蔡曼雅</v>
      </c>
      <c r="E1617" s="8"/>
    </row>
    <row r="1618" spans="1:5" ht="21.75" customHeight="1">
      <c r="A1618" s="7">
        <v>1616</v>
      </c>
      <c r="B1618" s="8" t="str">
        <f>"54282023062812414677840"</f>
        <v>54282023062812414677840</v>
      </c>
      <c r="C1618" s="8" t="s">
        <v>14</v>
      </c>
      <c r="D1618" s="8" t="str">
        <f>"林健阿"</f>
        <v>林健阿</v>
      </c>
      <c r="E1618" s="8"/>
    </row>
    <row r="1619" spans="1:5" ht="21.75" customHeight="1">
      <c r="A1619" s="7">
        <v>1617</v>
      </c>
      <c r="B1619" s="8" t="str">
        <f>"54282023070118262392048"</f>
        <v>54282023070118262392048</v>
      </c>
      <c r="C1619" s="8" t="s">
        <v>14</v>
      </c>
      <c r="D1619" s="8" t="str">
        <f>"黄叶"</f>
        <v>黄叶</v>
      </c>
      <c r="E1619" s="8"/>
    </row>
    <row r="1620" spans="1:5" ht="21.75" customHeight="1">
      <c r="A1620" s="7">
        <v>1618</v>
      </c>
      <c r="B1620" s="8" t="str">
        <f>"54282023070119502392204"</f>
        <v>54282023070119502392204</v>
      </c>
      <c r="C1620" s="8" t="s">
        <v>14</v>
      </c>
      <c r="D1620" s="8" t="str">
        <f>"苏婷"</f>
        <v>苏婷</v>
      </c>
      <c r="E1620" s="8"/>
    </row>
    <row r="1621" spans="1:5" ht="21.75" customHeight="1">
      <c r="A1621" s="7">
        <v>1619</v>
      </c>
      <c r="B1621" s="8" t="str">
        <f>"54282023070120032792235"</f>
        <v>54282023070120032792235</v>
      </c>
      <c r="C1621" s="8" t="s">
        <v>14</v>
      </c>
      <c r="D1621" s="8" t="str">
        <f>"李兰花"</f>
        <v>李兰花</v>
      </c>
      <c r="E1621" s="8"/>
    </row>
    <row r="1622" spans="1:5" ht="21.75" customHeight="1">
      <c r="A1622" s="7">
        <v>1620</v>
      </c>
      <c r="B1622" s="8" t="str">
        <f>"54282023070117160091913"</f>
        <v>54282023070117160091913</v>
      </c>
      <c r="C1622" s="8" t="s">
        <v>14</v>
      </c>
      <c r="D1622" s="8" t="str">
        <f>"蔡妹乾"</f>
        <v>蔡妹乾</v>
      </c>
      <c r="E1622" s="8"/>
    </row>
    <row r="1623" spans="1:5" ht="21.75" customHeight="1">
      <c r="A1623" s="7">
        <v>1621</v>
      </c>
      <c r="B1623" s="8" t="str">
        <f>"54282023070121011792373"</f>
        <v>54282023070121011792373</v>
      </c>
      <c r="C1623" s="8" t="s">
        <v>14</v>
      </c>
      <c r="D1623" s="8" t="str">
        <f>"叶庆鸟"</f>
        <v>叶庆鸟</v>
      </c>
      <c r="E1623" s="8"/>
    </row>
    <row r="1624" spans="1:5" ht="21.75" customHeight="1">
      <c r="A1624" s="7">
        <v>1622</v>
      </c>
      <c r="B1624" s="8" t="str">
        <f>"54282023070120560292365"</f>
        <v>54282023070120560292365</v>
      </c>
      <c r="C1624" s="8" t="s">
        <v>14</v>
      </c>
      <c r="D1624" s="8" t="str">
        <f>"李秋姣"</f>
        <v>李秋姣</v>
      </c>
      <c r="E1624" s="8"/>
    </row>
    <row r="1625" spans="1:5" ht="21.75" customHeight="1">
      <c r="A1625" s="7">
        <v>1623</v>
      </c>
      <c r="B1625" s="8" t="str">
        <f>"54282023062809054976727"</f>
        <v>54282023062809054976727</v>
      </c>
      <c r="C1625" s="8" t="s">
        <v>14</v>
      </c>
      <c r="D1625" s="8" t="str">
        <f>"李有川"</f>
        <v>李有川</v>
      </c>
      <c r="E1625" s="8"/>
    </row>
    <row r="1626" spans="1:5" ht="21.75" customHeight="1">
      <c r="A1626" s="7">
        <v>1624</v>
      </c>
      <c r="B1626" s="8" t="str">
        <f>"54282023070210440293223"</f>
        <v>54282023070210440293223</v>
      </c>
      <c r="C1626" s="8" t="s">
        <v>14</v>
      </c>
      <c r="D1626" s="8" t="str">
        <f>"吴石月"</f>
        <v>吴石月</v>
      </c>
      <c r="E1626" s="8"/>
    </row>
    <row r="1627" spans="1:5" ht="21.75" customHeight="1">
      <c r="A1627" s="7">
        <v>1625</v>
      </c>
      <c r="B1627" s="8" t="str">
        <f>"54282023070210591493266"</f>
        <v>54282023070210591493266</v>
      </c>
      <c r="C1627" s="8" t="s">
        <v>14</v>
      </c>
      <c r="D1627" s="8" t="str">
        <f>"李秀萍"</f>
        <v>李秀萍</v>
      </c>
      <c r="E1627" s="8"/>
    </row>
    <row r="1628" spans="1:5" ht="21.75" customHeight="1">
      <c r="A1628" s="7">
        <v>1626</v>
      </c>
      <c r="B1628" s="8" t="str">
        <f>"54282023062816510978853"</f>
        <v>54282023062816510978853</v>
      </c>
      <c r="C1628" s="8" t="s">
        <v>14</v>
      </c>
      <c r="D1628" s="8" t="str">
        <f>"王婷"</f>
        <v>王婷</v>
      </c>
      <c r="E1628" s="8"/>
    </row>
    <row r="1629" spans="1:5" ht="21.75" customHeight="1">
      <c r="A1629" s="7">
        <v>1627</v>
      </c>
      <c r="B1629" s="8" t="str">
        <f>"54282023070112431491409"</f>
        <v>54282023070112431491409</v>
      </c>
      <c r="C1629" s="8" t="s">
        <v>14</v>
      </c>
      <c r="D1629" s="8" t="str">
        <f>"王高健"</f>
        <v>王高健</v>
      </c>
      <c r="E1629" s="8"/>
    </row>
    <row r="1630" spans="1:5" ht="21.75" customHeight="1">
      <c r="A1630" s="7">
        <v>1628</v>
      </c>
      <c r="B1630" s="8" t="str">
        <f>"54282023062917095584189"</f>
        <v>54282023062917095584189</v>
      </c>
      <c r="C1630" s="8" t="s">
        <v>14</v>
      </c>
      <c r="D1630" s="8" t="str">
        <f>"林石杏"</f>
        <v>林石杏</v>
      </c>
      <c r="E1630" s="8"/>
    </row>
    <row r="1631" spans="1:5" ht="21.75" customHeight="1">
      <c r="A1631" s="7">
        <v>1629</v>
      </c>
      <c r="B1631" s="8" t="str">
        <f>"54282023070120064792242"</f>
        <v>54282023070120064792242</v>
      </c>
      <c r="C1631" s="8" t="s">
        <v>14</v>
      </c>
      <c r="D1631" s="8" t="str">
        <f>"林叶稀"</f>
        <v>林叶稀</v>
      </c>
      <c r="E1631" s="8"/>
    </row>
    <row r="1632" spans="1:5" ht="21.75" customHeight="1">
      <c r="A1632" s="7">
        <v>1630</v>
      </c>
      <c r="B1632" s="8" t="str">
        <f>"54282023062916072583753"</f>
        <v>54282023062916072583753</v>
      </c>
      <c r="C1632" s="8" t="s">
        <v>14</v>
      </c>
      <c r="D1632" s="8" t="str">
        <f>"李乾秋"</f>
        <v>李乾秋</v>
      </c>
      <c r="E1632" s="8"/>
    </row>
    <row r="1633" spans="1:5" ht="21.75" customHeight="1">
      <c r="A1633" s="7">
        <v>1631</v>
      </c>
      <c r="B1633" s="8" t="str">
        <f>"54282023070216192394065"</f>
        <v>54282023070216192394065</v>
      </c>
      <c r="C1633" s="8" t="s">
        <v>14</v>
      </c>
      <c r="D1633" s="8" t="str">
        <f>"杨春苗"</f>
        <v>杨春苗</v>
      </c>
      <c r="E1633" s="8"/>
    </row>
    <row r="1634" spans="1:5" ht="21.75" customHeight="1">
      <c r="A1634" s="7">
        <v>1632</v>
      </c>
      <c r="B1634" s="8" t="str">
        <f>"54282023062918303584575"</f>
        <v>54282023062918303584575</v>
      </c>
      <c r="C1634" s="8" t="s">
        <v>14</v>
      </c>
      <c r="D1634" s="8" t="str">
        <f>"羊秋冬"</f>
        <v>羊秋冬</v>
      </c>
      <c r="E1634" s="8"/>
    </row>
    <row r="1635" spans="1:5" ht="21.75" customHeight="1">
      <c r="A1635" s="7">
        <v>1633</v>
      </c>
      <c r="B1635" s="8" t="str">
        <f>"54282023070220540594647"</f>
        <v>54282023070220540594647</v>
      </c>
      <c r="C1635" s="8" t="s">
        <v>14</v>
      </c>
      <c r="D1635" s="8" t="str">
        <f>"梁金玉"</f>
        <v>梁金玉</v>
      </c>
      <c r="E1635" s="8"/>
    </row>
    <row r="1636" spans="1:5" ht="21.75" customHeight="1">
      <c r="A1636" s="7">
        <v>1634</v>
      </c>
      <c r="B1636" s="8" t="str">
        <f>"54282023070221162794719"</f>
        <v>54282023070221162794719</v>
      </c>
      <c r="C1636" s="8" t="s">
        <v>14</v>
      </c>
      <c r="D1636" s="8" t="str">
        <f>"郑安秀"</f>
        <v>郑安秀</v>
      </c>
      <c r="E1636" s="8"/>
    </row>
    <row r="1637" spans="1:5" ht="21.75" customHeight="1">
      <c r="A1637" s="7">
        <v>1635</v>
      </c>
      <c r="B1637" s="8" t="str">
        <f>"54282023063011294188000"</f>
        <v>54282023063011294188000</v>
      </c>
      <c r="C1637" s="8" t="s">
        <v>14</v>
      </c>
      <c r="D1637" s="8" t="str">
        <f>"文开卷"</f>
        <v>文开卷</v>
      </c>
      <c r="E1637" s="8"/>
    </row>
    <row r="1638" spans="1:5" ht="21.75" customHeight="1">
      <c r="A1638" s="7">
        <v>1636</v>
      </c>
      <c r="B1638" s="8" t="str">
        <f>"54282023062809271976843"</f>
        <v>54282023062809271976843</v>
      </c>
      <c r="C1638" s="8" t="s">
        <v>14</v>
      </c>
      <c r="D1638" s="8" t="str">
        <f>"林景芬"</f>
        <v>林景芬</v>
      </c>
      <c r="E1638" s="8"/>
    </row>
    <row r="1639" spans="1:5" ht="21.75" customHeight="1">
      <c r="A1639" s="7">
        <v>1637</v>
      </c>
      <c r="B1639" s="8" t="str">
        <f>"54282023062912345582545"</f>
        <v>54282023062912345582545</v>
      </c>
      <c r="C1639" s="8" t="s">
        <v>14</v>
      </c>
      <c r="D1639" s="8" t="str">
        <f>"王小薇"</f>
        <v>王小薇</v>
      </c>
      <c r="E1639" s="8"/>
    </row>
    <row r="1640" spans="1:5" ht="21.75" customHeight="1">
      <c r="A1640" s="7">
        <v>1638</v>
      </c>
      <c r="B1640" s="8" t="str">
        <f>"54282023070309345595822"</f>
        <v>54282023070309345595822</v>
      </c>
      <c r="C1640" s="8" t="s">
        <v>14</v>
      </c>
      <c r="D1640" s="8" t="str">
        <f>"叶雪"</f>
        <v>叶雪</v>
      </c>
      <c r="E1640" s="8"/>
    </row>
    <row r="1641" spans="1:5" ht="21.75" customHeight="1">
      <c r="A1641" s="7">
        <v>1639</v>
      </c>
      <c r="B1641" s="8" t="str">
        <f>"54282023062811244477502"</f>
        <v>54282023062811244477502</v>
      </c>
      <c r="C1641" s="8" t="s">
        <v>14</v>
      </c>
      <c r="D1641" s="8" t="str">
        <f>"李楠"</f>
        <v>李楠</v>
      </c>
      <c r="E1641" s="8"/>
    </row>
    <row r="1642" spans="1:5" ht="21.75" customHeight="1">
      <c r="A1642" s="7">
        <v>1640</v>
      </c>
      <c r="B1642" s="8" t="str">
        <f>"54282023070311545796861"</f>
        <v>54282023070311545796861</v>
      </c>
      <c r="C1642" s="8" t="s">
        <v>14</v>
      </c>
      <c r="D1642" s="8" t="str">
        <f>"陈香儿"</f>
        <v>陈香儿</v>
      </c>
      <c r="E1642" s="8"/>
    </row>
    <row r="1643" spans="1:5" ht="21.75" customHeight="1">
      <c r="A1643" s="7">
        <v>1641</v>
      </c>
      <c r="B1643" s="8" t="str">
        <f>"54282023070312211097003"</f>
        <v>54282023070312211097003</v>
      </c>
      <c r="C1643" s="8" t="s">
        <v>14</v>
      </c>
      <c r="D1643" s="8" t="str">
        <f>"邱春换"</f>
        <v>邱春换</v>
      </c>
      <c r="E1643" s="8"/>
    </row>
    <row r="1644" spans="1:5" ht="21.75" customHeight="1">
      <c r="A1644" s="7">
        <v>1642</v>
      </c>
      <c r="B1644" s="8" t="str">
        <f>"54282023070312310997073"</f>
        <v>54282023070312310997073</v>
      </c>
      <c r="C1644" s="8" t="s">
        <v>14</v>
      </c>
      <c r="D1644" s="8" t="str">
        <f>"羊小灵"</f>
        <v>羊小灵</v>
      </c>
      <c r="E1644" s="8"/>
    </row>
    <row r="1645" spans="1:5" ht="21.75" customHeight="1">
      <c r="A1645" s="7">
        <v>1643</v>
      </c>
      <c r="B1645" s="8" t="str">
        <f>"54282023070312380997116"</f>
        <v>54282023070312380997116</v>
      </c>
      <c r="C1645" s="8" t="s">
        <v>14</v>
      </c>
      <c r="D1645" s="8" t="str">
        <f>"王湘"</f>
        <v>王湘</v>
      </c>
      <c r="E1645" s="8"/>
    </row>
    <row r="1646" spans="1:5" ht="21.75" customHeight="1">
      <c r="A1646" s="7">
        <v>1644</v>
      </c>
      <c r="B1646" s="8" t="str">
        <f>"54282023070313473897468"</f>
        <v>54282023070313473897468</v>
      </c>
      <c r="C1646" s="8" t="s">
        <v>14</v>
      </c>
      <c r="D1646" s="8" t="str">
        <f>"唐莉"</f>
        <v>唐莉</v>
      </c>
      <c r="E1646" s="8"/>
    </row>
    <row r="1647" spans="1:5" ht="21.75" customHeight="1">
      <c r="A1647" s="7">
        <v>1645</v>
      </c>
      <c r="B1647" s="8" t="str">
        <f>"54282023063013151988597"</f>
        <v>54282023063013151988597</v>
      </c>
      <c r="C1647" s="8" t="s">
        <v>14</v>
      </c>
      <c r="D1647" s="8" t="str">
        <f>"吴春菊"</f>
        <v>吴春菊</v>
      </c>
      <c r="E1647" s="8"/>
    </row>
    <row r="1648" spans="1:5" ht="21.75" customHeight="1">
      <c r="A1648" s="7">
        <v>1646</v>
      </c>
      <c r="B1648" s="8" t="str">
        <f>"54282023070317100198580"</f>
        <v>54282023070317100198580</v>
      </c>
      <c r="C1648" s="8" t="s">
        <v>14</v>
      </c>
      <c r="D1648" s="8" t="str">
        <f>"张秀真"</f>
        <v>张秀真</v>
      </c>
      <c r="E1648" s="8"/>
    </row>
    <row r="1649" spans="1:5" ht="21.75" customHeight="1">
      <c r="A1649" s="7">
        <v>1647</v>
      </c>
      <c r="B1649" s="8" t="str">
        <f>"54282023070223111495040"</f>
        <v>54282023070223111495040</v>
      </c>
      <c r="C1649" s="8" t="s">
        <v>14</v>
      </c>
      <c r="D1649" s="8" t="str">
        <f>"罗婷"</f>
        <v>罗婷</v>
      </c>
      <c r="E1649" s="8"/>
    </row>
    <row r="1650" spans="1:5" ht="21.75" customHeight="1">
      <c r="A1650" s="7">
        <v>1648</v>
      </c>
      <c r="B1650" s="8" t="str">
        <f>"54282023063016260589862"</f>
        <v>54282023063016260589862</v>
      </c>
      <c r="C1650" s="8" t="s">
        <v>14</v>
      </c>
      <c r="D1650" s="8" t="str">
        <f>"符振丽"</f>
        <v>符振丽</v>
      </c>
      <c r="E1650" s="8"/>
    </row>
    <row r="1651" spans="1:5" ht="21.75" customHeight="1">
      <c r="A1651" s="7">
        <v>1649</v>
      </c>
      <c r="B1651" s="8" t="str">
        <f>"54282023070321554799816"</f>
        <v>54282023070321554799816</v>
      </c>
      <c r="C1651" s="8" t="s">
        <v>14</v>
      </c>
      <c r="D1651" s="8" t="str">
        <f>"李菱"</f>
        <v>李菱</v>
      </c>
      <c r="E1651" s="8"/>
    </row>
    <row r="1652" spans="1:5" ht="21.75" customHeight="1">
      <c r="A1652" s="7">
        <v>1650</v>
      </c>
      <c r="B1652" s="8" t="str">
        <f>"54282023070315151997879"</f>
        <v>54282023070315151997879</v>
      </c>
      <c r="C1652" s="8" t="s">
        <v>14</v>
      </c>
      <c r="D1652" s="8" t="str">
        <f>"陈义波"</f>
        <v>陈义波</v>
      </c>
      <c r="E1652" s="8"/>
    </row>
    <row r="1653" spans="1:5" ht="21.75" customHeight="1">
      <c r="A1653" s="7">
        <v>1651</v>
      </c>
      <c r="B1653" s="8" t="str">
        <f>"54282023070321510699796"</f>
        <v>54282023070321510699796</v>
      </c>
      <c r="C1653" s="8" t="s">
        <v>14</v>
      </c>
      <c r="D1653" s="8" t="str">
        <f>"李吉文"</f>
        <v>李吉文</v>
      </c>
      <c r="E1653" s="8"/>
    </row>
    <row r="1654" spans="1:5" ht="21.75" customHeight="1">
      <c r="A1654" s="7">
        <v>1652</v>
      </c>
      <c r="B1654" s="8" t="str">
        <f>"54282023070320525399493"</f>
        <v>54282023070320525399493</v>
      </c>
      <c r="C1654" s="8" t="s">
        <v>14</v>
      </c>
      <c r="D1654" s="8" t="str">
        <f>"何倩"</f>
        <v>何倩</v>
      </c>
      <c r="E1654" s="8"/>
    </row>
    <row r="1655" spans="1:5" ht="21.75" customHeight="1">
      <c r="A1655" s="7">
        <v>1653</v>
      </c>
      <c r="B1655" s="8" t="str">
        <f>"542820230703225123100072"</f>
        <v>542820230703225123100072</v>
      </c>
      <c r="C1655" s="8" t="s">
        <v>14</v>
      </c>
      <c r="D1655" s="8" t="str">
        <f>"梁月"</f>
        <v>梁月</v>
      </c>
      <c r="E1655" s="8"/>
    </row>
    <row r="1656" spans="1:5" ht="21.75" customHeight="1">
      <c r="A1656" s="7">
        <v>1654</v>
      </c>
      <c r="B1656" s="8" t="str">
        <f>"542820230704003108100331"</f>
        <v>542820230704003108100331</v>
      </c>
      <c r="C1656" s="8" t="s">
        <v>14</v>
      </c>
      <c r="D1656" s="8" t="str">
        <f>"劳惠玲"</f>
        <v>劳惠玲</v>
      </c>
      <c r="E1656" s="8"/>
    </row>
    <row r="1657" spans="1:5" ht="21.75" customHeight="1">
      <c r="A1657" s="7">
        <v>1655</v>
      </c>
      <c r="B1657" s="8" t="str">
        <f>"54282023070319435399163"</f>
        <v>54282023070319435399163</v>
      </c>
      <c r="C1657" s="8" t="s">
        <v>14</v>
      </c>
      <c r="D1657" s="8" t="str">
        <f>"吴庆珠"</f>
        <v>吴庆珠</v>
      </c>
      <c r="E1657" s="8"/>
    </row>
    <row r="1658" spans="1:5" ht="21.75" customHeight="1">
      <c r="A1658" s="7">
        <v>1656</v>
      </c>
      <c r="B1658" s="8" t="str">
        <f>"54282023070221261794754"</f>
        <v>54282023070221261794754</v>
      </c>
      <c r="C1658" s="8" t="s">
        <v>14</v>
      </c>
      <c r="D1658" s="8" t="str">
        <f>"程彩云"</f>
        <v>程彩云</v>
      </c>
      <c r="E1658" s="8"/>
    </row>
    <row r="1659" spans="1:5" ht="21.75" customHeight="1">
      <c r="A1659" s="7">
        <v>1657</v>
      </c>
      <c r="B1659" s="8" t="str">
        <f>"542820230704075128100485"</f>
        <v>542820230704075128100485</v>
      </c>
      <c r="C1659" s="8" t="s">
        <v>14</v>
      </c>
      <c r="D1659" s="8" t="str">
        <f>"陈延丽"</f>
        <v>陈延丽</v>
      </c>
      <c r="E1659" s="8"/>
    </row>
    <row r="1660" spans="1:5" ht="21.75" customHeight="1">
      <c r="A1660" s="7">
        <v>1658</v>
      </c>
      <c r="B1660" s="8" t="str">
        <f>"542820230704094435100939"</f>
        <v>542820230704094435100939</v>
      </c>
      <c r="C1660" s="8" t="s">
        <v>14</v>
      </c>
      <c r="D1660" s="8" t="str">
        <f>"周月丽"</f>
        <v>周月丽</v>
      </c>
      <c r="E1660" s="8"/>
    </row>
    <row r="1661" spans="1:5" ht="21.75" customHeight="1">
      <c r="A1661" s="7">
        <v>1659</v>
      </c>
      <c r="B1661" s="8" t="str">
        <f>"542820230704102046101071"</f>
        <v>542820230704102046101071</v>
      </c>
      <c r="C1661" s="8" t="s">
        <v>14</v>
      </c>
      <c r="D1661" s="8" t="str">
        <f>"蔡明妹"</f>
        <v>蔡明妹</v>
      </c>
      <c r="E1661" s="8"/>
    </row>
    <row r="1662" spans="1:5" ht="21.75" customHeight="1">
      <c r="A1662" s="7">
        <v>1660</v>
      </c>
      <c r="B1662" s="8" t="str">
        <f>"54282023070322134899915"</f>
        <v>54282023070322134899915</v>
      </c>
      <c r="C1662" s="8" t="s">
        <v>14</v>
      </c>
      <c r="D1662" s="8" t="str">
        <f>"符桂丹"</f>
        <v>符桂丹</v>
      </c>
      <c r="E1662" s="8"/>
    </row>
    <row r="1663" spans="1:5" ht="21.75" customHeight="1">
      <c r="A1663" s="7">
        <v>1661</v>
      </c>
      <c r="B1663" s="8" t="str">
        <f>"54282023062809035876715"</f>
        <v>54282023062809035876715</v>
      </c>
      <c r="C1663" s="8" t="s">
        <v>15</v>
      </c>
      <c r="D1663" s="8" t="str">
        <f>"钟彦妃"</f>
        <v>钟彦妃</v>
      </c>
      <c r="E1663" s="8"/>
    </row>
    <row r="1664" spans="1:5" ht="21.75" customHeight="1">
      <c r="A1664" s="7">
        <v>1662</v>
      </c>
      <c r="B1664" s="8" t="str">
        <f>"54282023062812200277745"</f>
        <v>54282023062812200277745</v>
      </c>
      <c r="C1664" s="8" t="s">
        <v>15</v>
      </c>
      <c r="D1664" s="8" t="str">
        <f>"黄妙妙"</f>
        <v>黄妙妙</v>
      </c>
      <c r="E1664" s="8"/>
    </row>
    <row r="1665" spans="1:5" ht="21.75" customHeight="1">
      <c r="A1665" s="7">
        <v>1663</v>
      </c>
      <c r="B1665" s="8" t="str">
        <f>"54282023062813430778040"</f>
        <v>54282023062813430778040</v>
      </c>
      <c r="C1665" s="8" t="s">
        <v>15</v>
      </c>
      <c r="D1665" s="8" t="str">
        <f>"杨土英"</f>
        <v>杨土英</v>
      </c>
      <c r="E1665" s="8"/>
    </row>
    <row r="1666" spans="1:5" ht="21.75" customHeight="1">
      <c r="A1666" s="7">
        <v>1664</v>
      </c>
      <c r="B1666" s="8" t="str">
        <f>"54282023062815220778423"</f>
        <v>54282023062815220778423</v>
      </c>
      <c r="C1666" s="8" t="s">
        <v>15</v>
      </c>
      <c r="D1666" s="8" t="str">
        <f>"曾琬清"</f>
        <v>曾琬清</v>
      </c>
      <c r="E1666" s="8"/>
    </row>
    <row r="1667" spans="1:5" ht="21.75" customHeight="1">
      <c r="A1667" s="7">
        <v>1665</v>
      </c>
      <c r="B1667" s="8" t="str">
        <f>"54282023062809100876750"</f>
        <v>54282023062809100876750</v>
      </c>
      <c r="C1667" s="8" t="s">
        <v>15</v>
      </c>
      <c r="D1667" s="8" t="str">
        <f>"余思思"</f>
        <v>余思思</v>
      </c>
      <c r="E1667" s="8"/>
    </row>
    <row r="1668" spans="1:5" ht="21.75" customHeight="1">
      <c r="A1668" s="7">
        <v>1666</v>
      </c>
      <c r="B1668" s="8" t="str">
        <f>"54282023062817562079095"</f>
        <v>54282023062817562079095</v>
      </c>
      <c r="C1668" s="8" t="s">
        <v>15</v>
      </c>
      <c r="D1668" s="8" t="str">
        <f>"邓春妮"</f>
        <v>邓春妮</v>
      </c>
      <c r="E1668" s="8"/>
    </row>
    <row r="1669" spans="1:5" ht="21.75" customHeight="1">
      <c r="A1669" s="7">
        <v>1667</v>
      </c>
      <c r="B1669" s="8" t="str">
        <f>"54282023062818064279136"</f>
        <v>54282023062818064279136</v>
      </c>
      <c r="C1669" s="8" t="s">
        <v>15</v>
      </c>
      <c r="D1669" s="8" t="str">
        <f>"云惟妹"</f>
        <v>云惟妹</v>
      </c>
      <c r="E1669" s="8"/>
    </row>
    <row r="1670" spans="1:5" ht="21.75" customHeight="1">
      <c r="A1670" s="7">
        <v>1668</v>
      </c>
      <c r="B1670" s="8" t="str">
        <f>"54282023062814132678136"</f>
        <v>54282023062814132678136</v>
      </c>
      <c r="C1670" s="8" t="s">
        <v>15</v>
      </c>
      <c r="D1670" s="8" t="str">
        <f>"蔡妹娟"</f>
        <v>蔡妹娟</v>
      </c>
      <c r="E1670" s="8"/>
    </row>
    <row r="1671" spans="1:5" ht="21.75" customHeight="1">
      <c r="A1671" s="7">
        <v>1669</v>
      </c>
      <c r="B1671" s="8" t="str">
        <f>"54282023062818463479273"</f>
        <v>54282023062818463479273</v>
      </c>
      <c r="C1671" s="8" t="s">
        <v>15</v>
      </c>
      <c r="D1671" s="8" t="str">
        <f>"苏莎莎"</f>
        <v>苏莎莎</v>
      </c>
      <c r="E1671" s="8"/>
    </row>
    <row r="1672" spans="1:5" ht="21.75" customHeight="1">
      <c r="A1672" s="7">
        <v>1670</v>
      </c>
      <c r="B1672" s="8" t="str">
        <f>"54282023062816455878835"</f>
        <v>54282023062816455878835</v>
      </c>
      <c r="C1672" s="8" t="s">
        <v>15</v>
      </c>
      <c r="D1672" s="8" t="str">
        <f>"华燕玖"</f>
        <v>华燕玖</v>
      </c>
      <c r="E1672" s="8"/>
    </row>
    <row r="1673" spans="1:5" ht="21.75" customHeight="1">
      <c r="A1673" s="7">
        <v>1671</v>
      </c>
      <c r="B1673" s="8" t="str">
        <f>"54282023062820515279667"</f>
        <v>54282023062820515279667</v>
      </c>
      <c r="C1673" s="8" t="s">
        <v>15</v>
      </c>
      <c r="D1673" s="8" t="str">
        <f>"邢丽满"</f>
        <v>邢丽满</v>
      </c>
      <c r="E1673" s="8"/>
    </row>
    <row r="1674" spans="1:5" ht="21.75" customHeight="1">
      <c r="A1674" s="7">
        <v>1672</v>
      </c>
      <c r="B1674" s="8" t="str">
        <f>"54282023062821070579722"</f>
        <v>54282023062821070579722</v>
      </c>
      <c r="C1674" s="8" t="s">
        <v>15</v>
      </c>
      <c r="D1674" s="8" t="str">
        <f>"李真"</f>
        <v>李真</v>
      </c>
      <c r="E1674" s="8"/>
    </row>
    <row r="1675" spans="1:5" ht="21.75" customHeight="1">
      <c r="A1675" s="7">
        <v>1673</v>
      </c>
      <c r="B1675" s="8" t="str">
        <f>"54282023062823063780221"</f>
        <v>54282023062823063780221</v>
      </c>
      <c r="C1675" s="8" t="s">
        <v>15</v>
      </c>
      <c r="D1675" s="8" t="str">
        <f>"郑庆坤"</f>
        <v>郑庆坤</v>
      </c>
      <c r="E1675" s="8"/>
    </row>
    <row r="1676" spans="1:5" ht="21.75" customHeight="1">
      <c r="A1676" s="7">
        <v>1674</v>
      </c>
      <c r="B1676" s="8" t="str">
        <f>"54282023062823370780299"</f>
        <v>54282023062823370780299</v>
      </c>
      <c r="C1676" s="8" t="s">
        <v>15</v>
      </c>
      <c r="D1676" s="8" t="str">
        <f>"陈祥妃"</f>
        <v>陈祥妃</v>
      </c>
      <c r="E1676" s="8"/>
    </row>
    <row r="1677" spans="1:5" ht="21.75" customHeight="1">
      <c r="A1677" s="7">
        <v>1675</v>
      </c>
      <c r="B1677" s="8" t="str">
        <f>"54282023062823060080216"</f>
        <v>54282023062823060080216</v>
      </c>
      <c r="C1677" s="8" t="s">
        <v>15</v>
      </c>
      <c r="D1677" s="8" t="str">
        <f>"韦亚靖"</f>
        <v>韦亚靖</v>
      </c>
      <c r="E1677" s="8"/>
    </row>
    <row r="1678" spans="1:5" ht="21.75" customHeight="1">
      <c r="A1678" s="7">
        <v>1676</v>
      </c>
      <c r="B1678" s="8" t="str">
        <f>"54282023062907214580470"</f>
        <v>54282023062907214580470</v>
      </c>
      <c r="C1678" s="8" t="s">
        <v>15</v>
      </c>
      <c r="D1678" s="8" t="str">
        <f>"吕娟"</f>
        <v>吕娟</v>
      </c>
      <c r="E1678" s="8"/>
    </row>
    <row r="1679" spans="1:5" ht="21.75" customHeight="1">
      <c r="A1679" s="7">
        <v>1677</v>
      </c>
      <c r="B1679" s="8" t="str">
        <f>"54282023062812474077875"</f>
        <v>54282023062812474077875</v>
      </c>
      <c r="C1679" s="8" t="s">
        <v>15</v>
      </c>
      <c r="D1679" s="8" t="str">
        <f>"关惠琼"</f>
        <v>关惠琼</v>
      </c>
      <c r="E1679" s="8"/>
    </row>
    <row r="1680" spans="1:5" ht="21.75" customHeight="1">
      <c r="A1680" s="7">
        <v>1678</v>
      </c>
      <c r="B1680" s="8" t="str">
        <f>"54282023062910473581799"</f>
        <v>54282023062910473581799</v>
      </c>
      <c r="C1680" s="8" t="s">
        <v>15</v>
      </c>
      <c r="D1680" s="8" t="str">
        <f>"张丹"</f>
        <v>张丹</v>
      </c>
      <c r="E1680" s="8"/>
    </row>
    <row r="1681" spans="1:5" ht="21.75" customHeight="1">
      <c r="A1681" s="7">
        <v>1679</v>
      </c>
      <c r="B1681" s="8" t="str">
        <f>"54282023062911213582082"</f>
        <v>54282023062911213582082</v>
      </c>
      <c r="C1681" s="8" t="s">
        <v>15</v>
      </c>
      <c r="D1681" s="8" t="str">
        <f>"麦海丽"</f>
        <v>麦海丽</v>
      </c>
      <c r="E1681" s="8"/>
    </row>
    <row r="1682" spans="1:5" ht="21.75" customHeight="1">
      <c r="A1682" s="7">
        <v>1680</v>
      </c>
      <c r="B1682" s="8" t="str">
        <f>"54282023062910421681750"</f>
        <v>54282023062910421681750</v>
      </c>
      <c r="C1682" s="8" t="s">
        <v>15</v>
      </c>
      <c r="D1682" s="8" t="str">
        <f>"曾庆妃"</f>
        <v>曾庆妃</v>
      </c>
      <c r="E1682" s="8"/>
    </row>
    <row r="1683" spans="1:5" ht="21.75" customHeight="1">
      <c r="A1683" s="7">
        <v>1681</v>
      </c>
      <c r="B1683" s="8" t="str">
        <f>"54282023062912475582614"</f>
        <v>54282023062912475582614</v>
      </c>
      <c r="C1683" s="8" t="s">
        <v>15</v>
      </c>
      <c r="D1683" s="8" t="str">
        <f>"林秋"</f>
        <v>林秋</v>
      </c>
      <c r="E1683" s="8"/>
    </row>
    <row r="1684" spans="1:5" ht="21.75" customHeight="1">
      <c r="A1684" s="7">
        <v>1682</v>
      </c>
      <c r="B1684" s="8" t="str">
        <f>"54282023062912521882638"</f>
        <v>54282023062912521882638</v>
      </c>
      <c r="C1684" s="8" t="s">
        <v>15</v>
      </c>
      <c r="D1684" s="8" t="str">
        <f>"许春娜"</f>
        <v>许春娜</v>
      </c>
      <c r="E1684" s="8"/>
    </row>
    <row r="1685" spans="1:5" ht="21.75" customHeight="1">
      <c r="A1685" s="7">
        <v>1683</v>
      </c>
      <c r="B1685" s="8" t="str">
        <f>"54282023062812564077913"</f>
        <v>54282023062812564077913</v>
      </c>
      <c r="C1685" s="8" t="s">
        <v>15</v>
      </c>
      <c r="D1685" s="8" t="str">
        <f>"羊永带"</f>
        <v>羊永带</v>
      </c>
      <c r="E1685" s="8"/>
    </row>
    <row r="1686" spans="1:5" ht="21.75" customHeight="1">
      <c r="A1686" s="7">
        <v>1684</v>
      </c>
      <c r="B1686" s="8" t="str">
        <f>"54282023062809230776817"</f>
        <v>54282023062809230776817</v>
      </c>
      <c r="C1686" s="8" t="s">
        <v>15</v>
      </c>
      <c r="D1686" s="8" t="str">
        <f>"范春婉"</f>
        <v>范春婉</v>
      </c>
      <c r="E1686" s="8"/>
    </row>
    <row r="1687" spans="1:5" ht="21.75" customHeight="1">
      <c r="A1687" s="7">
        <v>1685</v>
      </c>
      <c r="B1687" s="8" t="str">
        <f>"54282023062919012984732"</f>
        <v>54282023062919012984732</v>
      </c>
      <c r="C1687" s="8" t="s">
        <v>15</v>
      </c>
      <c r="D1687" s="8" t="str">
        <f>"高紊鑫"</f>
        <v>高紊鑫</v>
      </c>
      <c r="E1687" s="8"/>
    </row>
    <row r="1688" spans="1:5" ht="21.75" customHeight="1">
      <c r="A1688" s="7">
        <v>1686</v>
      </c>
      <c r="B1688" s="8" t="str">
        <f>"54282023062811012577371"</f>
        <v>54282023062811012577371</v>
      </c>
      <c r="C1688" s="8" t="s">
        <v>15</v>
      </c>
      <c r="D1688" s="8" t="str">
        <f>"王玲"</f>
        <v>王玲</v>
      </c>
      <c r="E1688" s="8"/>
    </row>
    <row r="1689" spans="1:5" ht="21.75" customHeight="1">
      <c r="A1689" s="7">
        <v>1687</v>
      </c>
      <c r="B1689" s="8" t="str">
        <f>"54282023062818503779289"</f>
        <v>54282023062818503779289</v>
      </c>
      <c r="C1689" s="8" t="s">
        <v>15</v>
      </c>
      <c r="D1689" s="8" t="str">
        <f>"洪杨雪"</f>
        <v>洪杨雪</v>
      </c>
      <c r="E1689" s="8"/>
    </row>
    <row r="1690" spans="1:5" ht="21.75" customHeight="1">
      <c r="A1690" s="7">
        <v>1688</v>
      </c>
      <c r="B1690" s="8" t="str">
        <f>"54282023062920400085254"</f>
        <v>54282023062920400085254</v>
      </c>
      <c r="C1690" s="8" t="s">
        <v>15</v>
      </c>
      <c r="D1690" s="8" t="str">
        <f>"唐小莹"</f>
        <v>唐小莹</v>
      </c>
      <c r="E1690" s="8"/>
    </row>
    <row r="1691" spans="1:5" ht="21.75" customHeight="1">
      <c r="A1691" s="7">
        <v>1689</v>
      </c>
      <c r="B1691" s="8" t="str">
        <f>"54282023062921190185515"</f>
        <v>54282023062921190185515</v>
      </c>
      <c r="C1691" s="8" t="s">
        <v>15</v>
      </c>
      <c r="D1691" s="8" t="str">
        <f>"莫锦敏"</f>
        <v>莫锦敏</v>
      </c>
      <c r="E1691" s="8"/>
    </row>
    <row r="1692" spans="1:5" ht="21.75" customHeight="1">
      <c r="A1692" s="7">
        <v>1690</v>
      </c>
      <c r="B1692" s="8" t="str">
        <f>"54282023062921032085417"</f>
        <v>54282023062921032085417</v>
      </c>
      <c r="C1692" s="8" t="s">
        <v>15</v>
      </c>
      <c r="D1692" s="8" t="str">
        <f>"杨俊英"</f>
        <v>杨俊英</v>
      </c>
      <c r="E1692" s="8"/>
    </row>
    <row r="1693" spans="1:5" ht="21.75" customHeight="1">
      <c r="A1693" s="7">
        <v>1691</v>
      </c>
      <c r="B1693" s="8" t="str">
        <f>"54282023062822260580090"</f>
        <v>54282023062822260580090</v>
      </c>
      <c r="C1693" s="8" t="s">
        <v>15</v>
      </c>
      <c r="D1693" s="8" t="str">
        <f>"周小钰"</f>
        <v>周小钰</v>
      </c>
      <c r="E1693" s="8"/>
    </row>
    <row r="1694" spans="1:5" ht="21.75" customHeight="1">
      <c r="A1694" s="7">
        <v>1692</v>
      </c>
      <c r="B1694" s="8" t="str">
        <f>"54282023062921421885668"</f>
        <v>54282023062921421885668</v>
      </c>
      <c r="C1694" s="8" t="s">
        <v>15</v>
      </c>
      <c r="D1694" s="8" t="str">
        <f>"莫海妃"</f>
        <v>莫海妃</v>
      </c>
      <c r="E1694" s="8"/>
    </row>
    <row r="1695" spans="1:5" ht="21.75" customHeight="1">
      <c r="A1695" s="7">
        <v>1693</v>
      </c>
      <c r="B1695" s="8" t="str">
        <f>"54282023062921545085757"</f>
        <v>54282023062921545085757</v>
      </c>
      <c r="C1695" s="8" t="s">
        <v>15</v>
      </c>
      <c r="D1695" s="8" t="str">
        <f>"刘俊情 "</f>
        <v>刘俊情 </v>
      </c>
      <c r="E1695" s="8"/>
    </row>
    <row r="1696" spans="1:5" ht="21.75" customHeight="1">
      <c r="A1696" s="7">
        <v>1694</v>
      </c>
      <c r="B1696" s="8" t="str">
        <f>"54282023062922222385934"</f>
        <v>54282023062922222385934</v>
      </c>
      <c r="C1696" s="8" t="s">
        <v>15</v>
      </c>
      <c r="D1696" s="8" t="str">
        <f>"黄荣仙"</f>
        <v>黄荣仙</v>
      </c>
      <c r="E1696" s="8"/>
    </row>
    <row r="1697" spans="1:5" ht="21.75" customHeight="1">
      <c r="A1697" s="7">
        <v>1695</v>
      </c>
      <c r="B1697" s="8" t="str">
        <f>"54282023062922455486067"</f>
        <v>54282023062922455486067</v>
      </c>
      <c r="C1697" s="8" t="s">
        <v>15</v>
      </c>
      <c r="D1697" s="8" t="str">
        <f>"方惠雪"</f>
        <v>方惠雪</v>
      </c>
      <c r="E1697" s="8"/>
    </row>
    <row r="1698" spans="1:5" ht="21.75" customHeight="1">
      <c r="A1698" s="7">
        <v>1696</v>
      </c>
      <c r="B1698" s="8" t="str">
        <f>"54282023062923073486181"</f>
        <v>54282023062923073486181</v>
      </c>
      <c r="C1698" s="8" t="s">
        <v>15</v>
      </c>
      <c r="D1698" s="8" t="str">
        <f>"林海荣"</f>
        <v>林海荣</v>
      </c>
      <c r="E1698" s="8"/>
    </row>
    <row r="1699" spans="1:5" ht="21.75" customHeight="1">
      <c r="A1699" s="7">
        <v>1697</v>
      </c>
      <c r="B1699" s="8" t="str">
        <f>"54282023063000041186398"</f>
        <v>54282023063000041186398</v>
      </c>
      <c r="C1699" s="8" t="s">
        <v>15</v>
      </c>
      <c r="D1699" s="8" t="str">
        <f>"蔡丽"</f>
        <v>蔡丽</v>
      </c>
      <c r="E1699" s="8"/>
    </row>
    <row r="1700" spans="1:5" ht="21.75" customHeight="1">
      <c r="A1700" s="7">
        <v>1698</v>
      </c>
      <c r="B1700" s="8" t="str">
        <f>"54282023063011201387945"</f>
        <v>54282023063011201387945</v>
      </c>
      <c r="C1700" s="8" t="s">
        <v>15</v>
      </c>
      <c r="D1700" s="8" t="str">
        <f>"陈荣净"</f>
        <v>陈荣净</v>
      </c>
      <c r="E1700" s="8"/>
    </row>
    <row r="1701" spans="1:5" ht="21.75" customHeight="1">
      <c r="A1701" s="7">
        <v>1699</v>
      </c>
      <c r="B1701" s="8" t="str">
        <f>"54282023062921023685407"</f>
        <v>54282023062921023685407</v>
      </c>
      <c r="C1701" s="8" t="s">
        <v>15</v>
      </c>
      <c r="D1701" s="8" t="str">
        <f>"王莉灵"</f>
        <v>王莉灵</v>
      </c>
      <c r="E1701" s="8"/>
    </row>
    <row r="1702" spans="1:5" ht="21.75" customHeight="1">
      <c r="A1702" s="7">
        <v>1700</v>
      </c>
      <c r="B1702" s="8" t="str">
        <f>"54282023062923590886378"</f>
        <v>54282023062923590886378</v>
      </c>
      <c r="C1702" s="8" t="s">
        <v>15</v>
      </c>
      <c r="D1702" s="8" t="str">
        <f>"符玲玉"</f>
        <v>符玲玉</v>
      </c>
      <c r="E1702" s="8"/>
    </row>
    <row r="1703" spans="1:5" ht="21.75" customHeight="1">
      <c r="A1703" s="7">
        <v>1701</v>
      </c>
      <c r="B1703" s="8" t="str">
        <f>"54282023063012014288165"</f>
        <v>54282023063012014288165</v>
      </c>
      <c r="C1703" s="8" t="s">
        <v>15</v>
      </c>
      <c r="D1703" s="8" t="str">
        <f>"钟壮川"</f>
        <v>钟壮川</v>
      </c>
      <c r="E1703" s="8"/>
    </row>
    <row r="1704" spans="1:5" ht="21.75" customHeight="1">
      <c r="A1704" s="7">
        <v>1702</v>
      </c>
      <c r="B1704" s="8" t="str">
        <f>"54282023062915582983691"</f>
        <v>54282023062915582983691</v>
      </c>
      <c r="C1704" s="8" t="s">
        <v>15</v>
      </c>
      <c r="D1704" s="8" t="str">
        <f>"翁娇雪"</f>
        <v>翁娇雪</v>
      </c>
      <c r="E1704" s="8"/>
    </row>
    <row r="1705" spans="1:5" ht="21.75" customHeight="1">
      <c r="A1705" s="7">
        <v>1703</v>
      </c>
      <c r="B1705" s="8" t="str">
        <f>"54282023063018085990108"</f>
        <v>54282023063018085990108</v>
      </c>
      <c r="C1705" s="8" t="s">
        <v>15</v>
      </c>
      <c r="D1705" s="8" t="str">
        <f>"黄汐樾"</f>
        <v>黄汐樾</v>
      </c>
      <c r="E1705" s="8"/>
    </row>
    <row r="1706" spans="1:5" ht="21.75" customHeight="1">
      <c r="A1706" s="7">
        <v>1704</v>
      </c>
      <c r="B1706" s="8" t="str">
        <f>"54282023063017533290058"</f>
        <v>54282023063017533290058</v>
      </c>
      <c r="C1706" s="8" t="s">
        <v>15</v>
      </c>
      <c r="D1706" s="8" t="str">
        <f>"吴美粮"</f>
        <v>吴美粮</v>
      </c>
      <c r="E1706" s="8"/>
    </row>
    <row r="1707" spans="1:5" ht="21.75" customHeight="1">
      <c r="A1707" s="7">
        <v>1705</v>
      </c>
      <c r="B1707" s="8" t="str">
        <f>"54282023062818510879290"</f>
        <v>54282023062818510879290</v>
      </c>
      <c r="C1707" s="8" t="s">
        <v>15</v>
      </c>
      <c r="D1707" s="8" t="str">
        <f>"陈永芳"</f>
        <v>陈永芳</v>
      </c>
      <c r="E1707" s="8"/>
    </row>
    <row r="1708" spans="1:5" ht="21.75" customHeight="1">
      <c r="A1708" s="7">
        <v>1706</v>
      </c>
      <c r="B1708" s="8" t="str">
        <f>"54282023070100052090754"</f>
        <v>54282023070100052090754</v>
      </c>
      <c r="C1708" s="8" t="s">
        <v>15</v>
      </c>
      <c r="D1708" s="8" t="str">
        <f>"吴冬慧"</f>
        <v>吴冬慧</v>
      </c>
      <c r="E1708" s="8"/>
    </row>
    <row r="1709" spans="1:5" ht="21.75" customHeight="1">
      <c r="A1709" s="7">
        <v>1707</v>
      </c>
      <c r="B1709" s="8" t="str">
        <f>"54282023062822504280170"</f>
        <v>54282023062822504280170</v>
      </c>
      <c r="C1709" s="8" t="s">
        <v>15</v>
      </c>
      <c r="D1709" s="8" t="str">
        <f>"冯洁薇"</f>
        <v>冯洁薇</v>
      </c>
      <c r="E1709" s="8"/>
    </row>
    <row r="1710" spans="1:5" ht="21.75" customHeight="1">
      <c r="A1710" s="7">
        <v>1708</v>
      </c>
      <c r="B1710" s="8" t="str">
        <f>"54282023070111345091275"</f>
        <v>54282023070111345091275</v>
      </c>
      <c r="C1710" s="8" t="s">
        <v>15</v>
      </c>
      <c r="D1710" s="8" t="str">
        <f>"陈美妹"</f>
        <v>陈美妹</v>
      </c>
      <c r="E1710" s="8"/>
    </row>
    <row r="1711" spans="1:5" ht="21.75" customHeight="1">
      <c r="A1711" s="7">
        <v>1709</v>
      </c>
      <c r="B1711" s="8" t="str">
        <f>"54282023063015264389490"</f>
        <v>54282023063015264389490</v>
      </c>
      <c r="C1711" s="8" t="s">
        <v>15</v>
      </c>
      <c r="D1711" s="8" t="str">
        <f>"孙嘉瑞"</f>
        <v>孙嘉瑞</v>
      </c>
      <c r="E1711" s="8"/>
    </row>
    <row r="1712" spans="1:5" ht="21.75" customHeight="1">
      <c r="A1712" s="7">
        <v>1710</v>
      </c>
      <c r="B1712" s="8" t="str">
        <f>"54282023070112185891349"</f>
        <v>54282023070112185891349</v>
      </c>
      <c r="C1712" s="8" t="s">
        <v>15</v>
      </c>
      <c r="D1712" s="8" t="str">
        <f>"梁琼丹"</f>
        <v>梁琼丹</v>
      </c>
      <c r="E1712" s="8"/>
    </row>
    <row r="1713" spans="1:5" ht="21.75" customHeight="1">
      <c r="A1713" s="7">
        <v>1711</v>
      </c>
      <c r="B1713" s="8" t="str">
        <f>"54282023070114073791569"</f>
        <v>54282023070114073791569</v>
      </c>
      <c r="C1713" s="8" t="s">
        <v>15</v>
      </c>
      <c r="D1713" s="8" t="str">
        <f>"钟浪"</f>
        <v>钟浪</v>
      </c>
      <c r="E1713" s="8"/>
    </row>
    <row r="1714" spans="1:5" ht="21.75" customHeight="1">
      <c r="A1714" s="7">
        <v>1712</v>
      </c>
      <c r="B1714" s="8" t="str">
        <f>"54282023062900081580339"</f>
        <v>54282023062900081580339</v>
      </c>
      <c r="C1714" s="8" t="s">
        <v>15</v>
      </c>
      <c r="D1714" s="8" t="str">
        <f>"黄蕾"</f>
        <v>黄蕾</v>
      </c>
      <c r="E1714" s="8"/>
    </row>
    <row r="1715" spans="1:5" ht="21.75" customHeight="1">
      <c r="A1715" s="7">
        <v>1713</v>
      </c>
      <c r="B1715" s="8" t="str">
        <f>"54282023070113251591491"</f>
        <v>54282023070113251591491</v>
      </c>
      <c r="C1715" s="8" t="s">
        <v>15</v>
      </c>
      <c r="D1715" s="8" t="str">
        <f>"唐登柳"</f>
        <v>唐登柳</v>
      </c>
      <c r="E1715" s="8"/>
    </row>
    <row r="1716" spans="1:5" ht="21.75" customHeight="1">
      <c r="A1716" s="7">
        <v>1714</v>
      </c>
      <c r="B1716" s="8" t="str">
        <f>"54282023062923443886333"</f>
        <v>54282023062923443886333</v>
      </c>
      <c r="C1716" s="8" t="s">
        <v>15</v>
      </c>
      <c r="D1716" s="8" t="str">
        <f>"明珠"</f>
        <v>明珠</v>
      </c>
      <c r="E1716" s="8"/>
    </row>
    <row r="1717" spans="1:5" ht="21.75" customHeight="1">
      <c r="A1717" s="7">
        <v>1715</v>
      </c>
      <c r="B1717" s="8" t="str">
        <f>"54282023063016305589874"</f>
        <v>54282023063016305589874</v>
      </c>
      <c r="C1717" s="8" t="s">
        <v>15</v>
      </c>
      <c r="D1717" s="8" t="str">
        <f>"符昌熙"</f>
        <v>符昌熙</v>
      </c>
      <c r="E1717" s="8"/>
    </row>
    <row r="1718" spans="1:5" ht="21.75" customHeight="1">
      <c r="A1718" s="7">
        <v>1716</v>
      </c>
      <c r="B1718" s="8" t="str">
        <f>"54282023070119244492161"</f>
        <v>54282023070119244492161</v>
      </c>
      <c r="C1718" s="8" t="s">
        <v>15</v>
      </c>
      <c r="D1718" s="8" t="str">
        <f>"刘晓婷"</f>
        <v>刘晓婷</v>
      </c>
      <c r="E1718" s="8"/>
    </row>
    <row r="1719" spans="1:5" ht="21.75" customHeight="1">
      <c r="A1719" s="7">
        <v>1717</v>
      </c>
      <c r="B1719" s="8" t="str">
        <f>"54282023062809570476990"</f>
        <v>54282023062809570476990</v>
      </c>
      <c r="C1719" s="8" t="s">
        <v>15</v>
      </c>
      <c r="D1719" s="8" t="str">
        <f>"王慧玲"</f>
        <v>王慧玲</v>
      </c>
      <c r="E1719" s="8"/>
    </row>
    <row r="1720" spans="1:5" ht="21.75" customHeight="1">
      <c r="A1720" s="7">
        <v>1718</v>
      </c>
      <c r="B1720" s="8" t="str">
        <f>"54282023062921195385525"</f>
        <v>54282023062921195385525</v>
      </c>
      <c r="C1720" s="8" t="s">
        <v>15</v>
      </c>
      <c r="D1720" s="8" t="str">
        <f>"赵雅珏"</f>
        <v>赵雅珏</v>
      </c>
      <c r="E1720" s="8"/>
    </row>
    <row r="1721" spans="1:5" ht="21.75" customHeight="1">
      <c r="A1721" s="7">
        <v>1719</v>
      </c>
      <c r="B1721" s="8" t="str">
        <f>"54282023070122175392534"</f>
        <v>54282023070122175392534</v>
      </c>
      <c r="C1721" s="8" t="s">
        <v>15</v>
      </c>
      <c r="D1721" s="8" t="str">
        <f>"吴清慧"</f>
        <v>吴清慧</v>
      </c>
      <c r="E1721" s="8"/>
    </row>
    <row r="1722" spans="1:5" ht="21.75" customHeight="1">
      <c r="A1722" s="7">
        <v>1720</v>
      </c>
      <c r="B1722" s="8" t="str">
        <f>"54282023062823260280275"</f>
        <v>54282023062823260280275</v>
      </c>
      <c r="C1722" s="8" t="s">
        <v>15</v>
      </c>
      <c r="D1722" s="8" t="str">
        <f>"王翠玉"</f>
        <v>王翠玉</v>
      </c>
      <c r="E1722" s="8"/>
    </row>
    <row r="1723" spans="1:5" ht="21.75" customHeight="1">
      <c r="A1723" s="7">
        <v>1721</v>
      </c>
      <c r="B1723" s="8" t="str">
        <f>"54282023063015212789443"</f>
        <v>54282023063015212789443</v>
      </c>
      <c r="C1723" s="8" t="s">
        <v>15</v>
      </c>
      <c r="D1723" s="8" t="str">
        <f>"余庆珠"</f>
        <v>余庆珠</v>
      </c>
      <c r="E1723" s="8"/>
    </row>
    <row r="1724" spans="1:5" ht="21.75" customHeight="1">
      <c r="A1724" s="7">
        <v>1722</v>
      </c>
      <c r="B1724" s="8" t="str">
        <f>"54282023062809484676939"</f>
        <v>54282023062809484676939</v>
      </c>
      <c r="C1724" s="8" t="s">
        <v>15</v>
      </c>
      <c r="D1724" s="8" t="str">
        <f>"黎秀玲"</f>
        <v>黎秀玲</v>
      </c>
      <c r="E1724" s="8"/>
    </row>
    <row r="1725" spans="1:5" ht="21.75" customHeight="1">
      <c r="A1725" s="7">
        <v>1723</v>
      </c>
      <c r="B1725" s="8" t="str">
        <f>"54282023062816281878756"</f>
        <v>54282023062816281878756</v>
      </c>
      <c r="C1725" s="8" t="s">
        <v>15</v>
      </c>
      <c r="D1725" s="8" t="str">
        <f>"陈秋婵"</f>
        <v>陈秋婵</v>
      </c>
      <c r="E1725" s="8"/>
    </row>
    <row r="1726" spans="1:5" ht="21.75" customHeight="1">
      <c r="A1726" s="7">
        <v>1724</v>
      </c>
      <c r="B1726" s="8" t="str">
        <f>"54282023062820365379606"</f>
        <v>54282023062820365379606</v>
      </c>
      <c r="C1726" s="8" t="s">
        <v>15</v>
      </c>
      <c r="D1726" s="8" t="str">
        <f>"应丝丝"</f>
        <v>应丝丝</v>
      </c>
      <c r="E1726" s="8"/>
    </row>
    <row r="1727" spans="1:5" ht="21.75" customHeight="1">
      <c r="A1727" s="7">
        <v>1725</v>
      </c>
      <c r="B1727" s="8" t="str">
        <f>"54282023062914250583052"</f>
        <v>54282023062914250583052</v>
      </c>
      <c r="C1727" s="8" t="s">
        <v>15</v>
      </c>
      <c r="D1727" s="8" t="str">
        <f>"何秋微"</f>
        <v>何秋微</v>
      </c>
      <c r="E1727" s="8"/>
    </row>
    <row r="1728" spans="1:5" ht="21.75" customHeight="1">
      <c r="A1728" s="7">
        <v>1726</v>
      </c>
      <c r="B1728" s="8" t="str">
        <f>"54282023070212004993428"</f>
        <v>54282023070212004993428</v>
      </c>
      <c r="C1728" s="8" t="s">
        <v>15</v>
      </c>
      <c r="D1728" s="8" t="str">
        <f>"赖幸幸"</f>
        <v>赖幸幸</v>
      </c>
      <c r="E1728" s="8"/>
    </row>
    <row r="1729" spans="1:5" ht="21.75" customHeight="1">
      <c r="A1729" s="7">
        <v>1727</v>
      </c>
      <c r="B1729" s="8" t="str">
        <f>"54282023070212163793470"</f>
        <v>54282023070212163793470</v>
      </c>
      <c r="C1729" s="8" t="s">
        <v>15</v>
      </c>
      <c r="D1729" s="8" t="str">
        <f>"冯周芬"</f>
        <v>冯周芬</v>
      </c>
      <c r="E1729" s="8"/>
    </row>
    <row r="1730" spans="1:5" ht="21.75" customHeight="1">
      <c r="A1730" s="7">
        <v>1728</v>
      </c>
      <c r="B1730" s="8" t="str">
        <f>"54282023070213443293684"</f>
        <v>54282023070213443293684</v>
      </c>
      <c r="C1730" s="8" t="s">
        <v>15</v>
      </c>
      <c r="D1730" s="8" t="str">
        <f>"林秀君"</f>
        <v>林秀君</v>
      </c>
      <c r="E1730" s="8"/>
    </row>
    <row r="1731" spans="1:5" ht="21.75" customHeight="1">
      <c r="A1731" s="7">
        <v>1729</v>
      </c>
      <c r="B1731" s="8" t="str">
        <f>"54282023070210444493226"</f>
        <v>54282023070210444493226</v>
      </c>
      <c r="C1731" s="8" t="s">
        <v>15</v>
      </c>
      <c r="D1731" s="8" t="str">
        <f>"岑书月"</f>
        <v>岑书月</v>
      </c>
      <c r="E1731" s="8"/>
    </row>
    <row r="1732" spans="1:5" ht="21.75" customHeight="1">
      <c r="A1732" s="7">
        <v>1730</v>
      </c>
      <c r="B1732" s="8" t="str">
        <f>"54282023070215370393950"</f>
        <v>54282023070215370393950</v>
      </c>
      <c r="C1732" s="8" t="s">
        <v>15</v>
      </c>
      <c r="D1732" s="8" t="str">
        <f>"周晓娜"</f>
        <v>周晓娜</v>
      </c>
      <c r="E1732" s="8"/>
    </row>
    <row r="1733" spans="1:5" ht="21.75" customHeight="1">
      <c r="A1733" s="7">
        <v>1731</v>
      </c>
      <c r="B1733" s="8" t="str">
        <f>"54282023070215545293995"</f>
        <v>54282023070215545293995</v>
      </c>
      <c r="C1733" s="8" t="s">
        <v>15</v>
      </c>
      <c r="D1733" s="8" t="str">
        <f>"王咸静"</f>
        <v>王咸静</v>
      </c>
      <c r="E1733" s="8"/>
    </row>
    <row r="1734" spans="1:5" ht="21.75" customHeight="1">
      <c r="A1734" s="7">
        <v>1732</v>
      </c>
      <c r="B1734" s="8" t="str">
        <f>"54282023070217465794269"</f>
        <v>54282023070217465794269</v>
      </c>
      <c r="C1734" s="8" t="s">
        <v>15</v>
      </c>
      <c r="D1734" s="8" t="str">
        <f>"黄丽丽"</f>
        <v>黄丽丽</v>
      </c>
      <c r="E1734" s="8"/>
    </row>
    <row r="1735" spans="1:5" ht="21.75" customHeight="1">
      <c r="A1735" s="7">
        <v>1733</v>
      </c>
      <c r="B1735" s="8" t="str">
        <f>"54282023070117501191983"</f>
        <v>54282023070117501191983</v>
      </c>
      <c r="C1735" s="8" t="s">
        <v>15</v>
      </c>
      <c r="D1735" s="8" t="str">
        <f>"孙万扁"</f>
        <v>孙万扁</v>
      </c>
      <c r="E1735" s="8"/>
    </row>
    <row r="1736" spans="1:5" ht="21.75" customHeight="1">
      <c r="A1736" s="7">
        <v>1734</v>
      </c>
      <c r="B1736" s="8" t="str">
        <f>"54282023070219100794421"</f>
        <v>54282023070219100794421</v>
      </c>
      <c r="C1736" s="8" t="s">
        <v>15</v>
      </c>
      <c r="D1736" s="8" t="str">
        <f>"潘雪影"</f>
        <v>潘雪影</v>
      </c>
      <c r="E1736" s="8"/>
    </row>
    <row r="1737" spans="1:5" ht="21.75" customHeight="1">
      <c r="A1737" s="7">
        <v>1735</v>
      </c>
      <c r="B1737" s="8" t="str">
        <f>"54282023070218262394347"</f>
        <v>54282023070218262394347</v>
      </c>
      <c r="C1737" s="8" t="s">
        <v>15</v>
      </c>
      <c r="D1737" s="8" t="str">
        <f>"吴丹"</f>
        <v>吴丹</v>
      </c>
      <c r="E1737" s="8"/>
    </row>
    <row r="1738" spans="1:5" ht="21.75" customHeight="1">
      <c r="A1738" s="7">
        <v>1736</v>
      </c>
      <c r="B1738" s="8" t="str">
        <f>"54282023070218591394396"</f>
        <v>54282023070218591394396</v>
      </c>
      <c r="C1738" s="8" t="s">
        <v>15</v>
      </c>
      <c r="D1738" s="8" t="str">
        <f>"陈艳"</f>
        <v>陈艳</v>
      </c>
      <c r="E1738" s="8"/>
    </row>
    <row r="1739" spans="1:5" ht="21.75" customHeight="1">
      <c r="A1739" s="7">
        <v>1737</v>
      </c>
      <c r="B1739" s="8" t="str">
        <f>"54282023070220021794521"</f>
        <v>54282023070220021794521</v>
      </c>
      <c r="C1739" s="8" t="s">
        <v>15</v>
      </c>
      <c r="D1739" s="8" t="str">
        <f>"何伟维"</f>
        <v>何伟维</v>
      </c>
      <c r="E1739" s="8"/>
    </row>
    <row r="1740" spans="1:5" ht="21.75" customHeight="1">
      <c r="A1740" s="7">
        <v>1738</v>
      </c>
      <c r="B1740" s="8" t="str">
        <f>"54282023070123050392626"</f>
        <v>54282023070123050392626</v>
      </c>
      <c r="C1740" s="8" t="s">
        <v>15</v>
      </c>
      <c r="D1740" s="8" t="str">
        <f>"邱超"</f>
        <v>邱超</v>
      </c>
      <c r="E1740" s="8"/>
    </row>
    <row r="1741" spans="1:5" ht="21.75" customHeight="1">
      <c r="A1741" s="7">
        <v>1739</v>
      </c>
      <c r="B1741" s="8" t="str">
        <f>"54282023070220330294594"</f>
        <v>54282023070220330294594</v>
      </c>
      <c r="C1741" s="8" t="s">
        <v>15</v>
      </c>
      <c r="D1741" s="8" t="str">
        <f>"林梅"</f>
        <v>林梅</v>
      </c>
      <c r="E1741" s="8"/>
    </row>
    <row r="1742" spans="1:5" ht="21.75" customHeight="1">
      <c r="A1742" s="7">
        <v>1740</v>
      </c>
      <c r="B1742" s="8" t="str">
        <f>"54282023070220174694545"</f>
        <v>54282023070220174694545</v>
      </c>
      <c r="C1742" s="8" t="s">
        <v>15</v>
      </c>
      <c r="D1742" s="8" t="str">
        <f>"何芷瑶"</f>
        <v>何芷瑶</v>
      </c>
      <c r="E1742" s="8"/>
    </row>
    <row r="1743" spans="1:5" ht="21.75" customHeight="1">
      <c r="A1743" s="7">
        <v>1741</v>
      </c>
      <c r="B1743" s="8" t="str">
        <f>"54282023070212085393455"</f>
        <v>54282023070212085393455</v>
      </c>
      <c r="C1743" s="8" t="s">
        <v>15</v>
      </c>
      <c r="D1743" s="8" t="str">
        <f>"周思萌"</f>
        <v>周思萌</v>
      </c>
      <c r="E1743" s="8"/>
    </row>
    <row r="1744" spans="1:5" ht="21.75" customHeight="1">
      <c r="A1744" s="7">
        <v>1742</v>
      </c>
      <c r="B1744" s="8" t="str">
        <f>"54282023070309011495442"</f>
        <v>54282023070309011495442</v>
      </c>
      <c r="C1744" s="8" t="s">
        <v>15</v>
      </c>
      <c r="D1744" s="8" t="str">
        <f>"王嘉仪"</f>
        <v>王嘉仪</v>
      </c>
      <c r="E1744" s="8"/>
    </row>
    <row r="1745" spans="1:5" ht="21.75" customHeight="1">
      <c r="A1745" s="7">
        <v>1743</v>
      </c>
      <c r="B1745" s="8" t="str">
        <f>"54282023070303094395212"</f>
        <v>54282023070303094395212</v>
      </c>
      <c r="C1745" s="8" t="s">
        <v>15</v>
      </c>
      <c r="D1745" s="8" t="str">
        <f>"谢海山"</f>
        <v>谢海山</v>
      </c>
      <c r="E1745" s="8"/>
    </row>
    <row r="1746" spans="1:5" ht="21.75" customHeight="1">
      <c r="A1746" s="7">
        <v>1744</v>
      </c>
      <c r="B1746" s="8" t="str">
        <f>"54282023070311224796672"</f>
        <v>54282023070311224796672</v>
      </c>
      <c r="C1746" s="8" t="s">
        <v>15</v>
      </c>
      <c r="D1746" s="8" t="str">
        <f>"潘佳佳"</f>
        <v>潘佳佳</v>
      </c>
      <c r="E1746" s="8"/>
    </row>
    <row r="1747" spans="1:5" ht="21.75" customHeight="1">
      <c r="A1747" s="7">
        <v>1745</v>
      </c>
      <c r="B1747" s="8" t="str">
        <f>"54282023062915125183342"</f>
        <v>54282023062915125183342</v>
      </c>
      <c r="C1747" s="8" t="s">
        <v>15</v>
      </c>
      <c r="D1747" s="8" t="str">
        <f>"陈益玲"</f>
        <v>陈益玲</v>
      </c>
      <c r="E1747" s="8"/>
    </row>
    <row r="1748" spans="1:5" ht="21.75" customHeight="1">
      <c r="A1748" s="7">
        <v>1746</v>
      </c>
      <c r="B1748" s="8" t="str">
        <f>"54282023062919374084915"</f>
        <v>54282023062919374084915</v>
      </c>
      <c r="C1748" s="8" t="s">
        <v>15</v>
      </c>
      <c r="D1748" s="8" t="str">
        <f>"郭兰香"</f>
        <v>郭兰香</v>
      </c>
      <c r="E1748" s="8"/>
    </row>
    <row r="1749" spans="1:5" ht="21.75" customHeight="1">
      <c r="A1749" s="7">
        <v>1747</v>
      </c>
      <c r="B1749" s="8" t="str">
        <f>"54282023070310273096258"</f>
        <v>54282023070310273096258</v>
      </c>
      <c r="C1749" s="8" t="s">
        <v>15</v>
      </c>
      <c r="D1749" s="8" t="str">
        <f>"王兰圣"</f>
        <v>王兰圣</v>
      </c>
      <c r="E1749" s="8"/>
    </row>
    <row r="1750" spans="1:5" ht="21.75" customHeight="1">
      <c r="A1750" s="7">
        <v>1748</v>
      </c>
      <c r="B1750" s="8" t="str">
        <f>"54282023070316255998313"</f>
        <v>54282023070316255998313</v>
      </c>
      <c r="C1750" s="8" t="s">
        <v>15</v>
      </c>
      <c r="D1750" s="8" t="str">
        <f>"林菁"</f>
        <v>林菁</v>
      </c>
      <c r="E1750" s="8"/>
    </row>
    <row r="1751" spans="1:5" ht="21.75" customHeight="1">
      <c r="A1751" s="7">
        <v>1749</v>
      </c>
      <c r="B1751" s="8" t="str">
        <f>"54282023070311002496526"</f>
        <v>54282023070311002496526</v>
      </c>
      <c r="C1751" s="8" t="s">
        <v>15</v>
      </c>
      <c r="D1751" s="8" t="str">
        <f>"洪晓妙"</f>
        <v>洪晓妙</v>
      </c>
      <c r="E1751" s="8"/>
    </row>
    <row r="1752" spans="1:5" ht="21.75" customHeight="1">
      <c r="A1752" s="7">
        <v>1750</v>
      </c>
      <c r="B1752" s="8" t="str">
        <f>"54282023063011243087972"</f>
        <v>54282023063011243087972</v>
      </c>
      <c r="C1752" s="8" t="s">
        <v>15</v>
      </c>
      <c r="D1752" s="8" t="str">
        <f>"唐月婷"</f>
        <v>唐月婷</v>
      </c>
      <c r="E1752" s="8"/>
    </row>
    <row r="1753" spans="1:5" ht="21.75" customHeight="1">
      <c r="A1753" s="7">
        <v>1751</v>
      </c>
      <c r="B1753" s="8" t="str">
        <f>"54282023062920042785058"</f>
        <v>54282023062920042785058</v>
      </c>
      <c r="C1753" s="8" t="s">
        <v>15</v>
      </c>
      <c r="D1753" s="8" t="str">
        <f>"桂日玲"</f>
        <v>桂日玲</v>
      </c>
      <c r="E1753" s="8"/>
    </row>
    <row r="1754" spans="1:5" ht="21.75" customHeight="1">
      <c r="A1754" s="7">
        <v>1752</v>
      </c>
      <c r="B1754" s="8" t="str">
        <f>"54282023070318510098985"</f>
        <v>54282023070318510098985</v>
      </c>
      <c r="C1754" s="8" t="s">
        <v>15</v>
      </c>
      <c r="D1754" s="8" t="str">
        <f>"吴欣羽"</f>
        <v>吴欣羽</v>
      </c>
      <c r="E1754" s="8"/>
    </row>
    <row r="1755" spans="1:5" ht="21.75" customHeight="1">
      <c r="A1755" s="7">
        <v>1753</v>
      </c>
      <c r="B1755" s="8" t="str">
        <f>"54282023062819594079473"</f>
        <v>54282023062819594079473</v>
      </c>
      <c r="C1755" s="8" t="s">
        <v>15</v>
      </c>
      <c r="D1755" s="8" t="str">
        <f>"赵春娜"</f>
        <v>赵春娜</v>
      </c>
      <c r="E1755" s="8"/>
    </row>
    <row r="1756" spans="1:5" ht="21.75" customHeight="1">
      <c r="A1756" s="7">
        <v>1754</v>
      </c>
      <c r="B1756" s="8" t="str">
        <f>"54282023070314123097551"</f>
        <v>54282023070314123097551</v>
      </c>
      <c r="C1756" s="8" t="s">
        <v>15</v>
      </c>
      <c r="D1756" s="8" t="str">
        <f>"蔡金慧"</f>
        <v>蔡金慧</v>
      </c>
      <c r="E1756" s="8"/>
    </row>
    <row r="1757" spans="1:5" ht="21.75" customHeight="1">
      <c r="A1757" s="7">
        <v>1755</v>
      </c>
      <c r="B1757" s="8" t="str">
        <f>"54282023070319521999202"</f>
        <v>54282023070319521999202</v>
      </c>
      <c r="C1757" s="8" t="s">
        <v>15</v>
      </c>
      <c r="D1757" s="8" t="str">
        <f>"王萍"</f>
        <v>王萍</v>
      </c>
      <c r="E1757" s="8"/>
    </row>
    <row r="1758" spans="1:5" ht="21.75" customHeight="1">
      <c r="A1758" s="7">
        <v>1756</v>
      </c>
      <c r="B1758" s="8" t="str">
        <f>"54282023070312043496905"</f>
        <v>54282023070312043496905</v>
      </c>
      <c r="C1758" s="8" t="s">
        <v>15</v>
      </c>
      <c r="D1758" s="8" t="str">
        <f>"倪小妹"</f>
        <v>倪小妹</v>
      </c>
      <c r="E1758" s="8"/>
    </row>
    <row r="1759" spans="1:5" ht="21.75" customHeight="1">
      <c r="A1759" s="7">
        <v>1757</v>
      </c>
      <c r="B1759" s="8" t="str">
        <f>"54282023070321093899578"</f>
        <v>54282023070321093899578</v>
      </c>
      <c r="C1759" s="8" t="s">
        <v>15</v>
      </c>
      <c r="D1759" s="8" t="str">
        <f>"吴迪"</f>
        <v>吴迪</v>
      </c>
      <c r="E1759" s="8"/>
    </row>
    <row r="1760" spans="1:5" ht="21.75" customHeight="1">
      <c r="A1760" s="7">
        <v>1758</v>
      </c>
      <c r="B1760" s="8" t="str">
        <f>"54282023070321380699733"</f>
        <v>54282023070321380699733</v>
      </c>
      <c r="C1760" s="8" t="s">
        <v>15</v>
      </c>
      <c r="D1760" s="8" t="str">
        <f>"曾载龄"</f>
        <v>曾载龄</v>
      </c>
      <c r="E1760" s="8"/>
    </row>
    <row r="1761" spans="1:5" ht="21.75" customHeight="1">
      <c r="A1761" s="7">
        <v>1759</v>
      </c>
      <c r="B1761" s="8" t="str">
        <f>"54282023070313044497287"</f>
        <v>54282023070313044497287</v>
      </c>
      <c r="C1761" s="8" t="s">
        <v>15</v>
      </c>
      <c r="D1761" s="8" t="str">
        <f>"陈杰芳"</f>
        <v>陈杰芳</v>
      </c>
      <c r="E1761" s="8"/>
    </row>
    <row r="1762" spans="1:5" ht="21.75" customHeight="1">
      <c r="A1762" s="7">
        <v>1760</v>
      </c>
      <c r="B1762" s="8" t="str">
        <f>"542820230703231620100160"</f>
        <v>542820230703231620100160</v>
      </c>
      <c r="C1762" s="8" t="s">
        <v>15</v>
      </c>
      <c r="D1762" s="8" t="str">
        <f>"蔡描"</f>
        <v>蔡描</v>
      </c>
      <c r="E1762" s="8"/>
    </row>
    <row r="1763" spans="1:5" ht="21.75" customHeight="1">
      <c r="A1763" s="7">
        <v>1761</v>
      </c>
      <c r="B1763" s="8" t="str">
        <f>"54282023070309544196018"</f>
        <v>54282023070309544196018</v>
      </c>
      <c r="C1763" s="8" t="s">
        <v>15</v>
      </c>
      <c r="D1763" s="8" t="str">
        <f>"羊园姿"</f>
        <v>羊园姿</v>
      </c>
      <c r="E1763" s="8"/>
    </row>
    <row r="1764" spans="1:5" ht="21.75" customHeight="1">
      <c r="A1764" s="7">
        <v>1762</v>
      </c>
      <c r="B1764" s="8" t="str">
        <f>"54282023070317292598683"</f>
        <v>54282023070317292598683</v>
      </c>
      <c r="C1764" s="8" t="s">
        <v>15</v>
      </c>
      <c r="D1764" s="8" t="str">
        <f>"陈佳敏"</f>
        <v>陈佳敏</v>
      </c>
      <c r="E1764" s="8"/>
    </row>
    <row r="1765" spans="1:5" ht="21.75" customHeight="1">
      <c r="A1765" s="7">
        <v>1763</v>
      </c>
      <c r="B1765" s="8" t="str">
        <f>"54282023070322115799908"</f>
        <v>54282023070322115799908</v>
      </c>
      <c r="C1765" s="8" t="s">
        <v>15</v>
      </c>
      <c r="D1765" s="8" t="str">
        <f>"符玉南"</f>
        <v>符玉南</v>
      </c>
      <c r="E1765" s="8"/>
    </row>
    <row r="1766" spans="1:5" ht="21.75" customHeight="1">
      <c r="A1766" s="7">
        <v>1764</v>
      </c>
      <c r="B1766" s="8" t="str">
        <f>"542820230704082655100574"</f>
        <v>542820230704082655100574</v>
      </c>
      <c r="C1766" s="8" t="s">
        <v>15</v>
      </c>
      <c r="D1766" s="8" t="str">
        <f>"蔡雪珍"</f>
        <v>蔡雪珍</v>
      </c>
      <c r="E1766" s="8"/>
    </row>
    <row r="1767" spans="1:5" ht="21.75" customHeight="1">
      <c r="A1767" s="7">
        <v>1765</v>
      </c>
      <c r="B1767" s="8" t="str">
        <f>"542820230704095303100976"</f>
        <v>542820230704095303100976</v>
      </c>
      <c r="C1767" s="8" t="s">
        <v>15</v>
      </c>
      <c r="D1767" s="8" t="str">
        <f>"洪满"</f>
        <v>洪满</v>
      </c>
      <c r="E1767" s="8"/>
    </row>
    <row r="1768" spans="1:5" ht="21.75" customHeight="1">
      <c r="A1768" s="7">
        <v>1766</v>
      </c>
      <c r="B1768" s="8" t="str">
        <f>"542820230704112904101461"</f>
        <v>542820230704112904101461</v>
      </c>
      <c r="C1768" s="8" t="s">
        <v>15</v>
      </c>
      <c r="D1768" s="8" t="str">
        <f>"周忆雯"</f>
        <v>周忆雯</v>
      </c>
      <c r="E1768" s="8"/>
    </row>
    <row r="1769" spans="1:5" ht="21.75" customHeight="1">
      <c r="A1769" s="7">
        <v>1767</v>
      </c>
      <c r="B1769" s="8" t="str">
        <f>"54282023062809412276908"</f>
        <v>54282023062809412276908</v>
      </c>
      <c r="C1769" s="8" t="s">
        <v>16</v>
      </c>
      <c r="D1769" s="8" t="str">
        <f>"张金乾"</f>
        <v>张金乾</v>
      </c>
      <c r="E1769" s="8"/>
    </row>
    <row r="1770" spans="1:5" ht="21.75" customHeight="1">
      <c r="A1770" s="7">
        <v>1768</v>
      </c>
      <c r="B1770" s="8" t="str">
        <f>"54282023062809440176920"</f>
        <v>54282023062809440176920</v>
      </c>
      <c r="C1770" s="8" t="s">
        <v>16</v>
      </c>
      <c r="D1770" s="8" t="str">
        <f>"陈燕"</f>
        <v>陈燕</v>
      </c>
      <c r="E1770" s="8"/>
    </row>
    <row r="1771" spans="1:5" ht="21.75" customHeight="1">
      <c r="A1771" s="7">
        <v>1769</v>
      </c>
      <c r="B1771" s="8" t="str">
        <f>"54282023062810103677068"</f>
        <v>54282023062810103677068</v>
      </c>
      <c r="C1771" s="8" t="s">
        <v>16</v>
      </c>
      <c r="D1771" s="8" t="str">
        <f>"吴小菁"</f>
        <v>吴小菁</v>
      </c>
      <c r="E1771" s="8"/>
    </row>
    <row r="1772" spans="1:5" ht="21.75" customHeight="1">
      <c r="A1772" s="7">
        <v>1770</v>
      </c>
      <c r="B1772" s="8" t="str">
        <f>"54282023062809551776977"</f>
        <v>54282023062809551776977</v>
      </c>
      <c r="C1772" s="8" t="s">
        <v>16</v>
      </c>
      <c r="D1772" s="8" t="str">
        <f>"符有晶"</f>
        <v>符有晶</v>
      </c>
      <c r="E1772" s="8"/>
    </row>
    <row r="1773" spans="1:5" ht="21.75" customHeight="1">
      <c r="A1773" s="7">
        <v>1771</v>
      </c>
      <c r="B1773" s="8" t="str">
        <f>"54282023062810105077070"</f>
        <v>54282023062810105077070</v>
      </c>
      <c r="C1773" s="8" t="s">
        <v>16</v>
      </c>
      <c r="D1773" s="8" t="str">
        <f>"许多玲"</f>
        <v>许多玲</v>
      </c>
      <c r="E1773" s="8"/>
    </row>
    <row r="1774" spans="1:5" ht="21.75" customHeight="1">
      <c r="A1774" s="7">
        <v>1772</v>
      </c>
      <c r="B1774" s="8" t="str">
        <f>"54282023062809473876935"</f>
        <v>54282023062809473876935</v>
      </c>
      <c r="C1774" s="8" t="s">
        <v>16</v>
      </c>
      <c r="D1774" s="8" t="str">
        <f>"黄小咪"</f>
        <v>黄小咪</v>
      </c>
      <c r="E1774" s="8"/>
    </row>
    <row r="1775" spans="1:5" ht="21.75" customHeight="1">
      <c r="A1775" s="7">
        <v>1773</v>
      </c>
      <c r="B1775" s="8" t="str">
        <f>"54282023062809134276769"</f>
        <v>54282023062809134276769</v>
      </c>
      <c r="C1775" s="8" t="s">
        <v>16</v>
      </c>
      <c r="D1775" s="8" t="str">
        <f>"柏国玉"</f>
        <v>柏国玉</v>
      </c>
      <c r="E1775" s="8"/>
    </row>
    <row r="1776" spans="1:5" ht="21.75" customHeight="1">
      <c r="A1776" s="7">
        <v>1774</v>
      </c>
      <c r="B1776" s="8" t="str">
        <f>"54282023062811190777466"</f>
        <v>54282023062811190777466</v>
      </c>
      <c r="C1776" s="8" t="s">
        <v>16</v>
      </c>
      <c r="D1776" s="8" t="str">
        <f>"唐慧玲"</f>
        <v>唐慧玲</v>
      </c>
      <c r="E1776" s="8"/>
    </row>
    <row r="1777" spans="1:5" ht="21.75" customHeight="1">
      <c r="A1777" s="7">
        <v>1775</v>
      </c>
      <c r="B1777" s="8" t="str">
        <f>"54282023062811232277496"</f>
        <v>54282023062811232277496</v>
      </c>
      <c r="C1777" s="8" t="s">
        <v>16</v>
      </c>
      <c r="D1777" s="8" t="str">
        <f>"黄娜花"</f>
        <v>黄娜花</v>
      </c>
      <c r="E1777" s="8"/>
    </row>
    <row r="1778" spans="1:5" ht="21.75" customHeight="1">
      <c r="A1778" s="7">
        <v>1776</v>
      </c>
      <c r="B1778" s="8" t="str">
        <f>"54282023062811272977519"</f>
        <v>54282023062811272977519</v>
      </c>
      <c r="C1778" s="8" t="s">
        <v>16</v>
      </c>
      <c r="D1778" s="8" t="str">
        <f>"洪愉"</f>
        <v>洪愉</v>
      </c>
      <c r="E1778" s="8"/>
    </row>
    <row r="1779" spans="1:5" ht="21.75" customHeight="1">
      <c r="A1779" s="7">
        <v>1777</v>
      </c>
      <c r="B1779" s="8" t="str">
        <f>"54282023062812460277865"</f>
        <v>54282023062812460277865</v>
      </c>
      <c r="C1779" s="8" t="s">
        <v>16</v>
      </c>
      <c r="D1779" s="8" t="str">
        <f>"董佳佳"</f>
        <v>董佳佳</v>
      </c>
      <c r="E1779" s="8"/>
    </row>
    <row r="1780" spans="1:5" ht="21.75" customHeight="1">
      <c r="A1780" s="7">
        <v>1778</v>
      </c>
      <c r="B1780" s="8" t="str">
        <f>"54282023062812442977859"</f>
        <v>54282023062812442977859</v>
      </c>
      <c r="C1780" s="8" t="s">
        <v>16</v>
      </c>
      <c r="D1780" s="8" t="str">
        <f>"周良鸳"</f>
        <v>周良鸳</v>
      </c>
      <c r="E1780" s="8"/>
    </row>
    <row r="1781" spans="1:5" ht="21.75" customHeight="1">
      <c r="A1781" s="7">
        <v>1779</v>
      </c>
      <c r="B1781" s="8" t="str">
        <f>"54282023062812515277894"</f>
        <v>54282023062812515277894</v>
      </c>
      <c r="C1781" s="8" t="s">
        <v>16</v>
      </c>
      <c r="D1781" s="8" t="str">
        <f>"高彩虹"</f>
        <v>高彩虹</v>
      </c>
      <c r="E1781" s="8"/>
    </row>
    <row r="1782" spans="1:5" ht="21.75" customHeight="1">
      <c r="A1782" s="7">
        <v>1780</v>
      </c>
      <c r="B1782" s="8" t="str">
        <f>"54282023062812212277751"</f>
        <v>54282023062812212277751</v>
      </c>
      <c r="C1782" s="8" t="s">
        <v>16</v>
      </c>
      <c r="D1782" s="8" t="str">
        <f>"符琼英"</f>
        <v>符琼英</v>
      </c>
      <c r="E1782" s="8"/>
    </row>
    <row r="1783" spans="1:5" ht="21.75" customHeight="1">
      <c r="A1783" s="7">
        <v>1781</v>
      </c>
      <c r="B1783" s="8" t="str">
        <f>"54282023062814312878187"</f>
        <v>54282023062814312878187</v>
      </c>
      <c r="C1783" s="8" t="s">
        <v>16</v>
      </c>
      <c r="D1783" s="8" t="str">
        <f>"叶桂珍"</f>
        <v>叶桂珍</v>
      </c>
      <c r="E1783" s="8"/>
    </row>
    <row r="1784" spans="1:5" ht="21.75" customHeight="1">
      <c r="A1784" s="7">
        <v>1782</v>
      </c>
      <c r="B1784" s="8" t="str">
        <f>"54282023062816020878638"</f>
        <v>54282023062816020878638</v>
      </c>
      <c r="C1784" s="8" t="s">
        <v>16</v>
      </c>
      <c r="D1784" s="8" t="str">
        <f>"梁译允"</f>
        <v>梁译允</v>
      </c>
      <c r="E1784" s="8"/>
    </row>
    <row r="1785" spans="1:5" ht="21.75" customHeight="1">
      <c r="A1785" s="7">
        <v>1783</v>
      </c>
      <c r="B1785" s="8" t="str">
        <f>"54282023062816050678650"</f>
        <v>54282023062816050678650</v>
      </c>
      <c r="C1785" s="8" t="s">
        <v>16</v>
      </c>
      <c r="D1785" s="8" t="str">
        <f>"冯琼燕"</f>
        <v>冯琼燕</v>
      </c>
      <c r="E1785" s="8"/>
    </row>
    <row r="1786" spans="1:5" ht="21.75" customHeight="1">
      <c r="A1786" s="7">
        <v>1784</v>
      </c>
      <c r="B1786" s="8" t="str">
        <f>"54282023062816222778732"</f>
        <v>54282023062816222778732</v>
      </c>
      <c r="C1786" s="8" t="s">
        <v>16</v>
      </c>
      <c r="D1786" s="8" t="str">
        <f>"陈黄雅"</f>
        <v>陈黄雅</v>
      </c>
      <c r="E1786" s="8"/>
    </row>
    <row r="1787" spans="1:5" ht="21.75" customHeight="1">
      <c r="A1787" s="7">
        <v>1785</v>
      </c>
      <c r="B1787" s="8" t="str">
        <f>"54282023062816363678795"</f>
        <v>54282023062816363678795</v>
      </c>
      <c r="C1787" s="8" t="s">
        <v>16</v>
      </c>
      <c r="D1787" s="8" t="str">
        <f>"郑婵娟"</f>
        <v>郑婵娟</v>
      </c>
      <c r="E1787" s="8"/>
    </row>
    <row r="1788" spans="1:5" ht="21.75" customHeight="1">
      <c r="A1788" s="7">
        <v>1786</v>
      </c>
      <c r="B1788" s="8" t="str">
        <f>"54282023062817291879011"</f>
        <v>54282023062817291879011</v>
      </c>
      <c r="C1788" s="8" t="s">
        <v>16</v>
      </c>
      <c r="D1788" s="8" t="str">
        <f>"符日遵"</f>
        <v>符日遵</v>
      </c>
      <c r="E1788" s="8"/>
    </row>
    <row r="1789" spans="1:5" ht="21.75" customHeight="1">
      <c r="A1789" s="7">
        <v>1787</v>
      </c>
      <c r="B1789" s="8" t="str">
        <f>"54282023062817330679021"</f>
        <v>54282023062817330679021</v>
      </c>
      <c r="C1789" s="8" t="s">
        <v>16</v>
      </c>
      <c r="D1789" s="8" t="str">
        <f>"万江杏"</f>
        <v>万江杏</v>
      </c>
      <c r="E1789" s="8"/>
    </row>
    <row r="1790" spans="1:5" ht="21.75" customHeight="1">
      <c r="A1790" s="7">
        <v>1788</v>
      </c>
      <c r="B1790" s="8" t="str">
        <f>"54282023062818023079112"</f>
        <v>54282023062818023079112</v>
      </c>
      <c r="C1790" s="8" t="s">
        <v>16</v>
      </c>
      <c r="D1790" s="8" t="str">
        <f>"郑孟程"</f>
        <v>郑孟程</v>
      </c>
      <c r="E1790" s="8"/>
    </row>
    <row r="1791" spans="1:5" ht="21.75" customHeight="1">
      <c r="A1791" s="7">
        <v>1789</v>
      </c>
      <c r="B1791" s="8" t="str">
        <f>"54282023062810164577110"</f>
        <v>54282023062810164577110</v>
      </c>
      <c r="C1791" s="8" t="s">
        <v>16</v>
      </c>
      <c r="D1791" s="8" t="str">
        <f>"麦贤雯"</f>
        <v>麦贤雯</v>
      </c>
      <c r="E1791" s="8"/>
    </row>
    <row r="1792" spans="1:5" ht="21.75" customHeight="1">
      <c r="A1792" s="7">
        <v>1790</v>
      </c>
      <c r="B1792" s="8" t="str">
        <f>"54282023062818240879197"</f>
        <v>54282023062818240879197</v>
      </c>
      <c r="C1792" s="8" t="s">
        <v>16</v>
      </c>
      <c r="D1792" s="8" t="str">
        <f>"谢中苹"</f>
        <v>谢中苹</v>
      </c>
      <c r="E1792" s="8"/>
    </row>
    <row r="1793" spans="1:5" ht="21.75" customHeight="1">
      <c r="A1793" s="7">
        <v>1791</v>
      </c>
      <c r="B1793" s="8" t="str">
        <f>"54282023062817383079042"</f>
        <v>54282023062817383079042</v>
      </c>
      <c r="C1793" s="8" t="s">
        <v>16</v>
      </c>
      <c r="D1793" s="8" t="str">
        <f>"符家彩"</f>
        <v>符家彩</v>
      </c>
      <c r="E1793" s="8"/>
    </row>
    <row r="1794" spans="1:5" ht="21.75" customHeight="1">
      <c r="A1794" s="7">
        <v>1792</v>
      </c>
      <c r="B1794" s="8" t="str">
        <f>"54282023062814574978298"</f>
        <v>54282023062814574978298</v>
      </c>
      <c r="C1794" s="8" t="s">
        <v>16</v>
      </c>
      <c r="D1794" s="8" t="str">
        <f>"符春花"</f>
        <v>符春花</v>
      </c>
      <c r="E1794" s="8"/>
    </row>
    <row r="1795" spans="1:5" ht="21.75" customHeight="1">
      <c r="A1795" s="7">
        <v>1793</v>
      </c>
      <c r="B1795" s="8" t="str">
        <f>"54282023062818434879265"</f>
        <v>54282023062818434879265</v>
      </c>
      <c r="C1795" s="8" t="s">
        <v>16</v>
      </c>
      <c r="D1795" s="8" t="str">
        <f>"张迪"</f>
        <v>张迪</v>
      </c>
      <c r="E1795" s="8"/>
    </row>
    <row r="1796" spans="1:5" ht="21.75" customHeight="1">
      <c r="A1796" s="7">
        <v>1794</v>
      </c>
      <c r="B1796" s="8" t="str">
        <f>"54282023062811481377603"</f>
        <v>54282023062811481377603</v>
      </c>
      <c r="C1796" s="8" t="s">
        <v>16</v>
      </c>
      <c r="D1796" s="8" t="str">
        <f>"何淑精"</f>
        <v>何淑精</v>
      </c>
      <c r="E1796" s="8"/>
    </row>
    <row r="1797" spans="1:5" ht="21.75" customHeight="1">
      <c r="A1797" s="7">
        <v>1795</v>
      </c>
      <c r="B1797" s="8" t="str">
        <f>"54282023062819313479397"</f>
        <v>54282023062819313479397</v>
      </c>
      <c r="C1797" s="8" t="s">
        <v>16</v>
      </c>
      <c r="D1797" s="8" t="str">
        <f>"林惠珍"</f>
        <v>林惠珍</v>
      </c>
      <c r="E1797" s="8"/>
    </row>
    <row r="1798" spans="1:5" ht="21.75" customHeight="1">
      <c r="A1798" s="7">
        <v>1796</v>
      </c>
      <c r="B1798" s="8" t="str">
        <f>"54282023062820040679493"</f>
        <v>54282023062820040679493</v>
      </c>
      <c r="C1798" s="8" t="s">
        <v>16</v>
      </c>
      <c r="D1798" s="8" t="str">
        <f>"侯圆圆"</f>
        <v>侯圆圆</v>
      </c>
      <c r="E1798" s="8"/>
    </row>
    <row r="1799" spans="1:5" ht="21.75" customHeight="1">
      <c r="A1799" s="7">
        <v>1797</v>
      </c>
      <c r="B1799" s="8" t="str">
        <f>"54282023062820263479571"</f>
        <v>54282023062820263479571</v>
      </c>
      <c r="C1799" s="8" t="s">
        <v>16</v>
      </c>
      <c r="D1799" s="8" t="str">
        <f>"陈曼曼"</f>
        <v>陈曼曼</v>
      </c>
      <c r="E1799" s="8"/>
    </row>
    <row r="1800" spans="1:5" ht="21.75" customHeight="1">
      <c r="A1800" s="7">
        <v>1798</v>
      </c>
      <c r="B1800" s="8" t="str">
        <f>"54282023062820332579597"</f>
        <v>54282023062820332579597</v>
      </c>
      <c r="C1800" s="8" t="s">
        <v>16</v>
      </c>
      <c r="D1800" s="8" t="str">
        <f>"林志姑"</f>
        <v>林志姑</v>
      </c>
      <c r="E1800" s="8"/>
    </row>
    <row r="1801" spans="1:5" ht="21.75" customHeight="1">
      <c r="A1801" s="7">
        <v>1799</v>
      </c>
      <c r="B1801" s="8" t="str">
        <f>"54282023062818574979307"</f>
        <v>54282023062818574979307</v>
      </c>
      <c r="C1801" s="8" t="s">
        <v>16</v>
      </c>
      <c r="D1801" s="8" t="str">
        <f>"许丽英"</f>
        <v>许丽英</v>
      </c>
      <c r="E1801" s="8"/>
    </row>
    <row r="1802" spans="1:5" ht="21.75" customHeight="1">
      <c r="A1802" s="7">
        <v>1800</v>
      </c>
      <c r="B1802" s="8" t="str">
        <f>"54282023062820122679530"</f>
        <v>54282023062820122679530</v>
      </c>
      <c r="C1802" s="8" t="s">
        <v>16</v>
      </c>
      <c r="D1802" s="8" t="str">
        <f>"陈香珠"</f>
        <v>陈香珠</v>
      </c>
      <c r="E1802" s="8"/>
    </row>
    <row r="1803" spans="1:5" ht="21.75" customHeight="1">
      <c r="A1803" s="7">
        <v>1801</v>
      </c>
      <c r="B1803" s="8" t="str">
        <f>"54282023062818123579156"</f>
        <v>54282023062818123579156</v>
      </c>
      <c r="C1803" s="8" t="s">
        <v>16</v>
      </c>
      <c r="D1803" s="8" t="str">
        <f>"何嘉慧"</f>
        <v>何嘉慧</v>
      </c>
      <c r="E1803" s="8"/>
    </row>
    <row r="1804" spans="1:5" ht="21.75" customHeight="1">
      <c r="A1804" s="7">
        <v>1802</v>
      </c>
      <c r="B1804" s="8" t="str">
        <f>"54282023062820574079684"</f>
        <v>54282023062820574079684</v>
      </c>
      <c r="C1804" s="8" t="s">
        <v>16</v>
      </c>
      <c r="D1804" s="8" t="str">
        <f>"胡金虹"</f>
        <v>胡金虹</v>
      </c>
      <c r="E1804" s="8"/>
    </row>
    <row r="1805" spans="1:5" ht="21.75" customHeight="1">
      <c r="A1805" s="7">
        <v>1803</v>
      </c>
      <c r="B1805" s="8" t="str">
        <f>"54282023062820342079600"</f>
        <v>54282023062820342079600</v>
      </c>
      <c r="C1805" s="8" t="s">
        <v>16</v>
      </c>
      <c r="D1805" s="8" t="str">
        <f>"郑新冰"</f>
        <v>郑新冰</v>
      </c>
      <c r="E1805" s="8"/>
    </row>
    <row r="1806" spans="1:5" ht="21.75" customHeight="1">
      <c r="A1806" s="7">
        <v>1804</v>
      </c>
      <c r="B1806" s="8" t="str">
        <f>"54282023062811100277416"</f>
        <v>54282023062811100277416</v>
      </c>
      <c r="C1806" s="8" t="s">
        <v>16</v>
      </c>
      <c r="D1806" s="8" t="str">
        <f>"王艺颖"</f>
        <v>王艺颖</v>
      </c>
      <c r="E1806" s="8"/>
    </row>
    <row r="1807" spans="1:5" ht="21.75" customHeight="1">
      <c r="A1807" s="7">
        <v>1805</v>
      </c>
      <c r="B1807" s="8" t="str">
        <f>"54282023062817281879004"</f>
        <v>54282023062817281879004</v>
      </c>
      <c r="C1807" s="8" t="s">
        <v>16</v>
      </c>
      <c r="D1807" s="8" t="str">
        <f>"黄妹"</f>
        <v>黄妹</v>
      </c>
      <c r="E1807" s="8"/>
    </row>
    <row r="1808" spans="1:5" ht="21.75" customHeight="1">
      <c r="A1808" s="7">
        <v>1806</v>
      </c>
      <c r="B1808" s="8" t="str">
        <f>"54282023062809203376806"</f>
        <v>54282023062809203376806</v>
      </c>
      <c r="C1808" s="8" t="s">
        <v>16</v>
      </c>
      <c r="D1808" s="8" t="str">
        <f>"王丽青"</f>
        <v>王丽青</v>
      </c>
      <c r="E1808" s="8"/>
    </row>
    <row r="1809" spans="1:5" ht="21.75" customHeight="1">
      <c r="A1809" s="7">
        <v>1807</v>
      </c>
      <c r="B1809" s="8" t="str">
        <f>"54282023062822131780025"</f>
        <v>54282023062822131780025</v>
      </c>
      <c r="C1809" s="8" t="s">
        <v>16</v>
      </c>
      <c r="D1809" s="8" t="str">
        <f>"黎井秀"</f>
        <v>黎井秀</v>
      </c>
      <c r="E1809" s="8"/>
    </row>
    <row r="1810" spans="1:5" ht="21.75" customHeight="1">
      <c r="A1810" s="7">
        <v>1808</v>
      </c>
      <c r="B1810" s="8" t="str">
        <f>"54282023062816291578761"</f>
        <v>54282023062816291578761</v>
      </c>
      <c r="C1810" s="8" t="s">
        <v>16</v>
      </c>
      <c r="D1810" s="8" t="str">
        <f>"羊乾秋"</f>
        <v>羊乾秋</v>
      </c>
      <c r="E1810" s="8"/>
    </row>
    <row r="1811" spans="1:5" ht="21.75" customHeight="1">
      <c r="A1811" s="7">
        <v>1809</v>
      </c>
      <c r="B1811" s="8" t="str">
        <f>"54282023062821155279760"</f>
        <v>54282023062821155279760</v>
      </c>
      <c r="C1811" s="8" t="s">
        <v>16</v>
      </c>
      <c r="D1811" s="8" t="str">
        <f>"吴必涵"</f>
        <v>吴必涵</v>
      </c>
      <c r="E1811" s="8"/>
    </row>
    <row r="1812" spans="1:5" ht="21.75" customHeight="1">
      <c r="A1812" s="7">
        <v>1810</v>
      </c>
      <c r="B1812" s="8" t="str">
        <f>"54282023062823061080219"</f>
        <v>54282023062823061080219</v>
      </c>
      <c r="C1812" s="8" t="s">
        <v>16</v>
      </c>
      <c r="D1812" s="8" t="str">
        <f>"吴日妙"</f>
        <v>吴日妙</v>
      </c>
      <c r="E1812" s="8"/>
    </row>
    <row r="1813" spans="1:5" ht="21.75" customHeight="1">
      <c r="A1813" s="7">
        <v>1811</v>
      </c>
      <c r="B1813" s="8" t="str">
        <f>"54282023062823162080245"</f>
        <v>54282023062823162080245</v>
      </c>
      <c r="C1813" s="8" t="s">
        <v>16</v>
      </c>
      <c r="D1813" s="8" t="str">
        <f>"郭丹明"</f>
        <v>郭丹明</v>
      </c>
      <c r="E1813" s="8"/>
    </row>
    <row r="1814" spans="1:5" ht="21.75" customHeight="1">
      <c r="A1814" s="7">
        <v>1812</v>
      </c>
      <c r="B1814" s="8" t="str">
        <f>"54282023062810504777315"</f>
        <v>54282023062810504777315</v>
      </c>
      <c r="C1814" s="8" t="s">
        <v>16</v>
      </c>
      <c r="D1814" s="8" t="str">
        <f>"于婷婷"</f>
        <v>于婷婷</v>
      </c>
      <c r="E1814" s="8"/>
    </row>
    <row r="1815" spans="1:5" ht="21.75" customHeight="1">
      <c r="A1815" s="7">
        <v>1813</v>
      </c>
      <c r="B1815" s="8" t="str">
        <f>"54282023062821301079828"</f>
        <v>54282023062821301079828</v>
      </c>
      <c r="C1815" s="8" t="s">
        <v>16</v>
      </c>
      <c r="D1815" s="8" t="str">
        <f>"唐成丽"</f>
        <v>唐成丽</v>
      </c>
      <c r="E1815" s="8"/>
    </row>
    <row r="1816" spans="1:5" ht="21.75" customHeight="1">
      <c r="A1816" s="7">
        <v>1814</v>
      </c>
      <c r="B1816" s="8" t="str">
        <f>"54282023062909391181118"</f>
        <v>54282023062909391181118</v>
      </c>
      <c r="C1816" s="8" t="s">
        <v>16</v>
      </c>
      <c r="D1816" s="8" t="str">
        <f>"麦小叶"</f>
        <v>麦小叶</v>
      </c>
      <c r="E1816" s="8"/>
    </row>
    <row r="1817" spans="1:5" ht="21.75" customHeight="1">
      <c r="A1817" s="7">
        <v>1815</v>
      </c>
      <c r="B1817" s="8" t="str">
        <f>"54282023062910280081610"</f>
        <v>54282023062910280081610</v>
      </c>
      <c r="C1817" s="8" t="s">
        <v>16</v>
      </c>
      <c r="D1817" s="8" t="str">
        <f>"洪德岸"</f>
        <v>洪德岸</v>
      </c>
      <c r="E1817" s="8"/>
    </row>
    <row r="1818" spans="1:5" ht="21.75" customHeight="1">
      <c r="A1818" s="7">
        <v>1816</v>
      </c>
      <c r="B1818" s="8" t="str">
        <f>"54282023062810421577252"</f>
        <v>54282023062810421577252</v>
      </c>
      <c r="C1818" s="8" t="s">
        <v>16</v>
      </c>
      <c r="D1818" s="8" t="str">
        <f>"刘众梅"</f>
        <v>刘众梅</v>
      </c>
      <c r="E1818" s="8"/>
    </row>
    <row r="1819" spans="1:5" ht="21.75" customHeight="1">
      <c r="A1819" s="7">
        <v>1817</v>
      </c>
      <c r="B1819" s="8" t="str">
        <f>"54282023062818123279154"</f>
        <v>54282023062818123279154</v>
      </c>
      <c r="C1819" s="8" t="s">
        <v>16</v>
      </c>
      <c r="D1819" s="8" t="str">
        <f>"吴平"</f>
        <v>吴平</v>
      </c>
      <c r="E1819" s="8"/>
    </row>
    <row r="1820" spans="1:5" ht="21.75" customHeight="1">
      <c r="A1820" s="7">
        <v>1818</v>
      </c>
      <c r="B1820" s="8" t="str">
        <f>"54282023062910150781480"</f>
        <v>54282023062910150781480</v>
      </c>
      <c r="C1820" s="8" t="s">
        <v>16</v>
      </c>
      <c r="D1820" s="8" t="str">
        <f>"毛婷"</f>
        <v>毛婷</v>
      </c>
      <c r="E1820" s="8"/>
    </row>
    <row r="1821" spans="1:5" ht="21.75" customHeight="1">
      <c r="A1821" s="7">
        <v>1819</v>
      </c>
      <c r="B1821" s="8" t="str">
        <f>"54282023062913061482720"</f>
        <v>54282023062913061482720</v>
      </c>
      <c r="C1821" s="8" t="s">
        <v>16</v>
      </c>
      <c r="D1821" s="8" t="str">
        <f>"孟德莞"</f>
        <v>孟德莞</v>
      </c>
      <c r="E1821" s="8"/>
    </row>
    <row r="1822" spans="1:5" ht="21.75" customHeight="1">
      <c r="A1822" s="7">
        <v>1820</v>
      </c>
      <c r="B1822" s="8" t="str">
        <f>"54282023062912595282684"</f>
        <v>54282023062912595282684</v>
      </c>
      <c r="C1822" s="8" t="s">
        <v>16</v>
      </c>
      <c r="D1822" s="8" t="str">
        <f>"赖香羽"</f>
        <v>赖香羽</v>
      </c>
      <c r="E1822" s="8"/>
    </row>
    <row r="1823" spans="1:5" ht="21.75" customHeight="1">
      <c r="A1823" s="7">
        <v>1821</v>
      </c>
      <c r="B1823" s="8" t="str">
        <f>"54282023062913323182846"</f>
        <v>54282023062913323182846</v>
      </c>
      <c r="C1823" s="8" t="s">
        <v>16</v>
      </c>
      <c r="D1823" s="8" t="str">
        <f>"黎尾玉"</f>
        <v>黎尾玉</v>
      </c>
      <c r="E1823" s="8"/>
    </row>
    <row r="1824" spans="1:5" ht="21.75" customHeight="1">
      <c r="A1824" s="7">
        <v>1822</v>
      </c>
      <c r="B1824" s="8" t="str">
        <f>"54282023062810483077297"</f>
        <v>54282023062810483077297</v>
      </c>
      <c r="C1824" s="8" t="s">
        <v>16</v>
      </c>
      <c r="D1824" s="8" t="str">
        <f>"刘钰琦"</f>
        <v>刘钰琦</v>
      </c>
      <c r="E1824" s="8"/>
    </row>
    <row r="1825" spans="1:5" ht="21.75" customHeight="1">
      <c r="A1825" s="7">
        <v>1823</v>
      </c>
      <c r="B1825" s="8" t="str">
        <f>"54282023062915203983407"</f>
        <v>54282023062915203983407</v>
      </c>
      <c r="C1825" s="8" t="s">
        <v>16</v>
      </c>
      <c r="D1825" s="8" t="str">
        <f>"符淑霞"</f>
        <v>符淑霞</v>
      </c>
      <c r="E1825" s="8"/>
    </row>
    <row r="1826" spans="1:5" ht="21.75" customHeight="1">
      <c r="A1826" s="7">
        <v>1824</v>
      </c>
      <c r="B1826" s="8" t="str">
        <f>"54282023062915395583549"</f>
        <v>54282023062915395583549</v>
      </c>
      <c r="C1826" s="8" t="s">
        <v>16</v>
      </c>
      <c r="D1826" s="8" t="str">
        <f>"罗祥始"</f>
        <v>罗祥始</v>
      </c>
      <c r="E1826" s="8"/>
    </row>
    <row r="1827" spans="1:5" ht="21.75" customHeight="1">
      <c r="A1827" s="7">
        <v>1825</v>
      </c>
      <c r="B1827" s="8" t="str">
        <f>"54282023062915425283573"</f>
        <v>54282023062915425283573</v>
      </c>
      <c r="C1827" s="8" t="s">
        <v>16</v>
      </c>
      <c r="D1827" s="8" t="str">
        <f>"周燕琼"</f>
        <v>周燕琼</v>
      </c>
      <c r="E1827" s="8"/>
    </row>
    <row r="1828" spans="1:5" ht="21.75" customHeight="1">
      <c r="A1828" s="7">
        <v>1826</v>
      </c>
      <c r="B1828" s="8" t="str">
        <f>"54282023062911482082249"</f>
        <v>54282023062911482082249</v>
      </c>
      <c r="C1828" s="8" t="s">
        <v>16</v>
      </c>
      <c r="D1828" s="8" t="str">
        <f>"刘信蓉"</f>
        <v>刘信蓉</v>
      </c>
      <c r="E1828" s="8"/>
    </row>
    <row r="1829" spans="1:5" ht="21.75" customHeight="1">
      <c r="A1829" s="7">
        <v>1827</v>
      </c>
      <c r="B1829" s="8" t="str">
        <f>"54282023062916275283895"</f>
        <v>54282023062916275283895</v>
      </c>
      <c r="C1829" s="8" t="s">
        <v>16</v>
      </c>
      <c r="D1829" s="8" t="str">
        <f>"韦慧莹"</f>
        <v>韦慧莹</v>
      </c>
      <c r="E1829" s="8"/>
    </row>
    <row r="1830" spans="1:5" ht="21.75" customHeight="1">
      <c r="A1830" s="7">
        <v>1828</v>
      </c>
      <c r="B1830" s="8" t="str">
        <f>"54282023062816175978712"</f>
        <v>54282023062816175978712</v>
      </c>
      <c r="C1830" s="8" t="s">
        <v>16</v>
      </c>
      <c r="D1830" s="8" t="str">
        <f>"万燕燕"</f>
        <v>万燕燕</v>
      </c>
      <c r="E1830" s="8"/>
    </row>
    <row r="1831" spans="1:5" ht="21.75" customHeight="1">
      <c r="A1831" s="7">
        <v>1829</v>
      </c>
      <c r="B1831" s="8" t="str">
        <f>"54282023062912480782616"</f>
        <v>54282023062912480782616</v>
      </c>
      <c r="C1831" s="8" t="s">
        <v>16</v>
      </c>
      <c r="D1831" s="8" t="str">
        <f>"罗静"</f>
        <v>罗静</v>
      </c>
      <c r="E1831" s="8"/>
    </row>
    <row r="1832" spans="1:5" ht="21.75" customHeight="1">
      <c r="A1832" s="7">
        <v>1830</v>
      </c>
      <c r="B1832" s="8" t="str">
        <f>"54282023062820433579634"</f>
        <v>54282023062820433579634</v>
      </c>
      <c r="C1832" s="8" t="s">
        <v>16</v>
      </c>
      <c r="D1832" s="8" t="str">
        <f>"邢岚"</f>
        <v>邢岚</v>
      </c>
      <c r="E1832" s="8"/>
    </row>
    <row r="1833" spans="1:5" ht="21.75" customHeight="1">
      <c r="A1833" s="7">
        <v>1831</v>
      </c>
      <c r="B1833" s="8" t="str">
        <f>"54282023062918195684537"</f>
        <v>54282023062918195684537</v>
      </c>
      <c r="C1833" s="8" t="s">
        <v>16</v>
      </c>
      <c r="D1833" s="8" t="str">
        <f>"胡丽消"</f>
        <v>胡丽消</v>
      </c>
      <c r="E1833" s="8"/>
    </row>
    <row r="1834" spans="1:5" ht="21.75" customHeight="1">
      <c r="A1834" s="7">
        <v>1832</v>
      </c>
      <c r="B1834" s="8" t="str">
        <f>"54282023062918283984567"</f>
        <v>54282023062918283984567</v>
      </c>
      <c r="C1834" s="8" t="s">
        <v>16</v>
      </c>
      <c r="D1834" s="8" t="str">
        <f>"吴玲"</f>
        <v>吴玲</v>
      </c>
      <c r="E1834" s="8"/>
    </row>
    <row r="1835" spans="1:5" ht="21.75" customHeight="1">
      <c r="A1835" s="7">
        <v>1833</v>
      </c>
      <c r="B1835" s="8" t="str">
        <f>"54282023062813043977939"</f>
        <v>54282023062813043977939</v>
      </c>
      <c r="C1835" s="8" t="s">
        <v>16</v>
      </c>
      <c r="D1835" s="8" t="str">
        <f>"洪素金"</f>
        <v>洪素金</v>
      </c>
      <c r="E1835" s="8"/>
    </row>
    <row r="1836" spans="1:5" ht="21.75" customHeight="1">
      <c r="A1836" s="7">
        <v>1834</v>
      </c>
      <c r="B1836" s="8" t="str">
        <f>"54282023062820503579661"</f>
        <v>54282023062820503579661</v>
      </c>
      <c r="C1836" s="8" t="s">
        <v>16</v>
      </c>
      <c r="D1836" s="8" t="str">
        <f>"黄美英"</f>
        <v>黄美英</v>
      </c>
      <c r="E1836" s="8"/>
    </row>
    <row r="1837" spans="1:5" ht="21.75" customHeight="1">
      <c r="A1837" s="7">
        <v>1835</v>
      </c>
      <c r="B1837" s="8" t="str">
        <f>"54282023062919543184998"</f>
        <v>54282023062919543184998</v>
      </c>
      <c r="C1837" s="8" t="s">
        <v>16</v>
      </c>
      <c r="D1837" s="8" t="str">
        <f>"邢嘉送"</f>
        <v>邢嘉送</v>
      </c>
      <c r="E1837" s="8"/>
    </row>
    <row r="1838" spans="1:5" ht="21.75" customHeight="1">
      <c r="A1838" s="7">
        <v>1836</v>
      </c>
      <c r="B1838" s="8" t="str">
        <f>"54282023062810423677256"</f>
        <v>54282023062810423677256</v>
      </c>
      <c r="C1838" s="8" t="s">
        <v>16</v>
      </c>
      <c r="D1838" s="8" t="str">
        <f>"李菲"</f>
        <v>李菲</v>
      </c>
      <c r="E1838" s="8"/>
    </row>
    <row r="1839" spans="1:5" ht="21.75" customHeight="1">
      <c r="A1839" s="7">
        <v>1837</v>
      </c>
      <c r="B1839" s="8" t="str">
        <f>"54282023062810080677056"</f>
        <v>54282023062810080677056</v>
      </c>
      <c r="C1839" s="8" t="s">
        <v>16</v>
      </c>
      <c r="D1839" s="8" t="str">
        <f>"李小芳"</f>
        <v>李小芳</v>
      </c>
      <c r="E1839" s="8"/>
    </row>
    <row r="1840" spans="1:5" ht="21.75" customHeight="1">
      <c r="A1840" s="7">
        <v>1838</v>
      </c>
      <c r="B1840" s="8" t="str">
        <f>"54282023062921011485396"</f>
        <v>54282023062921011485396</v>
      </c>
      <c r="C1840" s="8" t="s">
        <v>16</v>
      </c>
      <c r="D1840" s="8" t="str">
        <f>"张咪"</f>
        <v>张咪</v>
      </c>
      <c r="E1840" s="8"/>
    </row>
    <row r="1841" spans="1:5" ht="21.75" customHeight="1">
      <c r="A1841" s="7">
        <v>1839</v>
      </c>
      <c r="B1841" s="8" t="str">
        <f>"54282023062920510285322"</f>
        <v>54282023062920510285322</v>
      </c>
      <c r="C1841" s="8" t="s">
        <v>16</v>
      </c>
      <c r="D1841" s="8" t="str">
        <f>"王艳贝"</f>
        <v>王艳贝</v>
      </c>
      <c r="E1841" s="8"/>
    </row>
    <row r="1842" spans="1:5" ht="21.75" customHeight="1">
      <c r="A1842" s="7">
        <v>1840</v>
      </c>
      <c r="B1842" s="8" t="str">
        <f>"54282023062921013085401"</f>
        <v>54282023062921013085401</v>
      </c>
      <c r="C1842" s="8" t="s">
        <v>16</v>
      </c>
      <c r="D1842" s="8" t="str">
        <f>"何井保"</f>
        <v>何井保</v>
      </c>
      <c r="E1842" s="8"/>
    </row>
    <row r="1843" spans="1:5" ht="21.75" customHeight="1">
      <c r="A1843" s="7">
        <v>1841</v>
      </c>
      <c r="B1843" s="8" t="str">
        <f>"54282023062921071485440"</f>
        <v>54282023062921071485440</v>
      </c>
      <c r="C1843" s="8" t="s">
        <v>16</v>
      </c>
      <c r="D1843" s="8" t="str">
        <f>"冯时英"</f>
        <v>冯时英</v>
      </c>
      <c r="E1843" s="8"/>
    </row>
    <row r="1844" spans="1:5" ht="21.75" customHeight="1">
      <c r="A1844" s="7">
        <v>1842</v>
      </c>
      <c r="B1844" s="8" t="str">
        <f>"54282023062921025185411"</f>
        <v>54282023062921025185411</v>
      </c>
      <c r="C1844" s="8" t="s">
        <v>16</v>
      </c>
      <c r="D1844" s="8" t="str">
        <f>"李琼妍"</f>
        <v>李琼妍</v>
      </c>
      <c r="E1844" s="8"/>
    </row>
    <row r="1845" spans="1:5" ht="21.75" customHeight="1">
      <c r="A1845" s="7">
        <v>1843</v>
      </c>
      <c r="B1845" s="8" t="str">
        <f>"54282023062918340784595"</f>
        <v>54282023062918340784595</v>
      </c>
      <c r="C1845" s="8" t="s">
        <v>16</v>
      </c>
      <c r="D1845" s="8" t="str">
        <f>"杨蓉秀"</f>
        <v>杨蓉秀</v>
      </c>
      <c r="E1845" s="8"/>
    </row>
    <row r="1846" spans="1:5" ht="21.75" customHeight="1">
      <c r="A1846" s="7">
        <v>1844</v>
      </c>
      <c r="B1846" s="8" t="str">
        <f>"54282023062921381785644"</f>
        <v>54282023062921381785644</v>
      </c>
      <c r="C1846" s="8" t="s">
        <v>16</v>
      </c>
      <c r="D1846" s="8" t="str">
        <f>"李乙玲"</f>
        <v>李乙玲</v>
      </c>
      <c r="E1846" s="8"/>
    </row>
    <row r="1847" spans="1:5" ht="21.75" customHeight="1">
      <c r="A1847" s="7">
        <v>1845</v>
      </c>
      <c r="B1847" s="8" t="str">
        <f>"54282023062922100285859"</f>
        <v>54282023062922100285859</v>
      </c>
      <c r="C1847" s="8" t="s">
        <v>16</v>
      </c>
      <c r="D1847" s="8" t="str">
        <f>"李亚妹"</f>
        <v>李亚妹</v>
      </c>
      <c r="E1847" s="8"/>
    </row>
    <row r="1848" spans="1:5" ht="21.75" customHeight="1">
      <c r="A1848" s="7">
        <v>1846</v>
      </c>
      <c r="B1848" s="8" t="str">
        <f>"54282023062817094978931"</f>
        <v>54282023062817094978931</v>
      </c>
      <c r="C1848" s="8" t="s">
        <v>16</v>
      </c>
      <c r="D1848" s="8" t="str">
        <f>"刘冬梅"</f>
        <v>刘冬梅</v>
      </c>
      <c r="E1848" s="8"/>
    </row>
    <row r="1849" spans="1:5" ht="21.75" customHeight="1">
      <c r="A1849" s="7">
        <v>1847</v>
      </c>
      <c r="B1849" s="8" t="str">
        <f>"54282023062822582480194"</f>
        <v>54282023062822582480194</v>
      </c>
      <c r="C1849" s="8" t="s">
        <v>16</v>
      </c>
      <c r="D1849" s="8" t="str">
        <f>" 符二教"</f>
        <v> 符二教</v>
      </c>
      <c r="E1849" s="8"/>
    </row>
    <row r="1850" spans="1:5" ht="21.75" customHeight="1">
      <c r="A1850" s="7">
        <v>1848</v>
      </c>
      <c r="B1850" s="8" t="str">
        <f>"54282023062821280079820"</f>
        <v>54282023062821280079820</v>
      </c>
      <c r="C1850" s="8" t="s">
        <v>16</v>
      </c>
      <c r="D1850" s="8" t="str">
        <f>"陈楠"</f>
        <v>陈楠</v>
      </c>
      <c r="E1850" s="8"/>
    </row>
    <row r="1851" spans="1:5" ht="21.75" customHeight="1">
      <c r="A1851" s="7">
        <v>1849</v>
      </c>
      <c r="B1851" s="8" t="str">
        <f>"54282023062919233984845"</f>
        <v>54282023062919233984845</v>
      </c>
      <c r="C1851" s="8" t="s">
        <v>16</v>
      </c>
      <c r="D1851" s="8" t="str">
        <f>"陈春咏"</f>
        <v>陈春咏</v>
      </c>
      <c r="E1851" s="8"/>
    </row>
    <row r="1852" spans="1:5" ht="21.75" customHeight="1">
      <c r="A1852" s="7">
        <v>1850</v>
      </c>
      <c r="B1852" s="8" t="str">
        <f>"54282023062818570379304"</f>
        <v>54282023062818570379304</v>
      </c>
      <c r="C1852" s="8" t="s">
        <v>16</v>
      </c>
      <c r="D1852" s="8" t="str">
        <f>"邓华翠"</f>
        <v>邓华翠</v>
      </c>
      <c r="E1852" s="8"/>
    </row>
    <row r="1853" spans="1:5" ht="21.75" customHeight="1">
      <c r="A1853" s="7">
        <v>1851</v>
      </c>
      <c r="B1853" s="8" t="str">
        <f>"54282023062812251477767"</f>
        <v>54282023062812251477767</v>
      </c>
      <c r="C1853" s="8" t="s">
        <v>16</v>
      </c>
      <c r="D1853" s="8" t="str">
        <f>"张慧"</f>
        <v>张慧</v>
      </c>
      <c r="E1853" s="8"/>
    </row>
    <row r="1854" spans="1:5" ht="21.75" customHeight="1">
      <c r="A1854" s="7">
        <v>1852</v>
      </c>
      <c r="B1854" s="8" t="str">
        <f>"54282023063009334287169"</f>
        <v>54282023063009334287169</v>
      </c>
      <c r="C1854" s="8" t="s">
        <v>16</v>
      </c>
      <c r="D1854" s="8" t="str">
        <f>"郑琳永"</f>
        <v>郑琳永</v>
      </c>
      <c r="E1854" s="8"/>
    </row>
    <row r="1855" spans="1:5" ht="21.75" customHeight="1">
      <c r="A1855" s="7">
        <v>1853</v>
      </c>
      <c r="B1855" s="8" t="str">
        <f>"54282023063009521987306"</f>
        <v>54282023063009521987306</v>
      </c>
      <c r="C1855" s="8" t="s">
        <v>16</v>
      </c>
      <c r="D1855" s="8" t="str">
        <f>"陈辉"</f>
        <v>陈辉</v>
      </c>
      <c r="E1855" s="8"/>
    </row>
    <row r="1856" spans="1:5" ht="21.75" customHeight="1">
      <c r="A1856" s="7">
        <v>1854</v>
      </c>
      <c r="B1856" s="8" t="str">
        <f>"54282023062921272985575"</f>
        <v>54282023062921272985575</v>
      </c>
      <c r="C1856" s="8" t="s">
        <v>16</v>
      </c>
      <c r="D1856" s="8" t="str">
        <f>"郑乐乐"</f>
        <v>郑乐乐</v>
      </c>
      <c r="E1856" s="8"/>
    </row>
    <row r="1857" spans="1:5" ht="21.75" customHeight="1">
      <c r="A1857" s="7">
        <v>1855</v>
      </c>
      <c r="B1857" s="8" t="str">
        <f>"54282023063009383187201"</f>
        <v>54282023063009383187201</v>
      </c>
      <c r="C1857" s="8" t="s">
        <v>16</v>
      </c>
      <c r="D1857" s="8" t="str">
        <f>"吴丽丽"</f>
        <v>吴丽丽</v>
      </c>
      <c r="E1857" s="8"/>
    </row>
    <row r="1858" spans="1:5" ht="21.75" customHeight="1">
      <c r="A1858" s="7">
        <v>1856</v>
      </c>
      <c r="B1858" s="8" t="str">
        <f>"54282023063010045887394"</f>
        <v>54282023063010045887394</v>
      </c>
      <c r="C1858" s="8" t="s">
        <v>16</v>
      </c>
      <c r="D1858" s="8" t="str">
        <f>"覃小幸"</f>
        <v>覃小幸</v>
      </c>
      <c r="E1858" s="8"/>
    </row>
    <row r="1859" spans="1:5" ht="21.75" customHeight="1">
      <c r="A1859" s="7">
        <v>1857</v>
      </c>
      <c r="B1859" s="8" t="str">
        <f>"54282023063010092187430"</f>
        <v>54282023063010092187430</v>
      </c>
      <c r="C1859" s="8" t="s">
        <v>16</v>
      </c>
      <c r="D1859" s="8" t="str">
        <f>"吴伸圆"</f>
        <v>吴伸圆</v>
      </c>
      <c r="E1859" s="8"/>
    </row>
    <row r="1860" spans="1:5" ht="21.75" customHeight="1">
      <c r="A1860" s="7">
        <v>1858</v>
      </c>
      <c r="B1860" s="8" t="str">
        <f>"54282023063011102587882"</f>
        <v>54282023063011102587882</v>
      </c>
      <c r="C1860" s="8" t="s">
        <v>16</v>
      </c>
      <c r="D1860" s="8" t="str">
        <f>"曾小妹"</f>
        <v>曾小妹</v>
      </c>
      <c r="E1860" s="8"/>
    </row>
    <row r="1861" spans="1:5" ht="21.75" customHeight="1">
      <c r="A1861" s="7">
        <v>1859</v>
      </c>
      <c r="B1861" s="8" t="str">
        <f>"54282023063010153987481"</f>
        <v>54282023063010153987481</v>
      </c>
      <c r="C1861" s="8" t="s">
        <v>16</v>
      </c>
      <c r="D1861" s="8" t="str">
        <f>"李丹"</f>
        <v>李丹</v>
      </c>
      <c r="E1861" s="8"/>
    </row>
    <row r="1862" spans="1:5" ht="21.75" customHeight="1">
      <c r="A1862" s="7">
        <v>1860</v>
      </c>
      <c r="B1862" s="8" t="str">
        <f>"54282023063012273388319"</f>
        <v>54282023063012273388319</v>
      </c>
      <c r="C1862" s="8" t="s">
        <v>16</v>
      </c>
      <c r="D1862" s="8" t="str">
        <f>"林金来"</f>
        <v>林金来</v>
      </c>
      <c r="E1862" s="8"/>
    </row>
    <row r="1863" spans="1:5" ht="21.75" customHeight="1">
      <c r="A1863" s="7">
        <v>1861</v>
      </c>
      <c r="B1863" s="8" t="str">
        <f>"54282023062819084379336"</f>
        <v>54282023062819084379336</v>
      </c>
      <c r="C1863" s="8" t="s">
        <v>16</v>
      </c>
      <c r="D1863" s="8" t="str">
        <f>"吴小丽"</f>
        <v>吴小丽</v>
      </c>
      <c r="E1863" s="8"/>
    </row>
    <row r="1864" spans="1:5" ht="21.75" customHeight="1">
      <c r="A1864" s="7">
        <v>1862</v>
      </c>
      <c r="B1864" s="8" t="str">
        <f>"54282023063014194388968"</f>
        <v>54282023063014194388968</v>
      </c>
      <c r="C1864" s="8" t="s">
        <v>16</v>
      </c>
      <c r="D1864" s="8" t="str">
        <f>"羊妹妹"</f>
        <v>羊妹妹</v>
      </c>
      <c r="E1864" s="8"/>
    </row>
    <row r="1865" spans="1:5" ht="21.75" customHeight="1">
      <c r="A1865" s="7">
        <v>1863</v>
      </c>
      <c r="B1865" s="8" t="str">
        <f>"54282023063015321089537"</f>
        <v>54282023063015321089537</v>
      </c>
      <c r="C1865" s="8" t="s">
        <v>16</v>
      </c>
      <c r="D1865" s="8" t="str">
        <f>"曾倩"</f>
        <v>曾倩</v>
      </c>
      <c r="E1865" s="8"/>
    </row>
    <row r="1866" spans="1:5" ht="21.75" customHeight="1">
      <c r="A1866" s="7">
        <v>1864</v>
      </c>
      <c r="B1866" s="8" t="str">
        <f>"54282023063015425189654"</f>
        <v>54282023063015425189654</v>
      </c>
      <c r="C1866" s="8" t="s">
        <v>16</v>
      </c>
      <c r="D1866" s="8" t="str">
        <f>"陈仕燕"</f>
        <v>陈仕燕</v>
      </c>
      <c r="E1866" s="8"/>
    </row>
    <row r="1867" spans="1:5" ht="21.75" customHeight="1">
      <c r="A1867" s="7">
        <v>1865</v>
      </c>
      <c r="B1867" s="8" t="str">
        <f>"54282023063013231788643"</f>
        <v>54282023063013231788643</v>
      </c>
      <c r="C1867" s="8" t="s">
        <v>16</v>
      </c>
      <c r="D1867" s="8" t="str">
        <f>"石翠珠"</f>
        <v>石翠珠</v>
      </c>
      <c r="E1867" s="8"/>
    </row>
    <row r="1868" spans="1:5" ht="21.75" customHeight="1">
      <c r="A1868" s="7">
        <v>1866</v>
      </c>
      <c r="B1868" s="8" t="str">
        <f>"54282023063015425489655"</f>
        <v>54282023063015425489655</v>
      </c>
      <c r="C1868" s="8" t="s">
        <v>16</v>
      </c>
      <c r="D1868" s="8" t="str">
        <f>"刘雨薇"</f>
        <v>刘雨薇</v>
      </c>
      <c r="E1868" s="8"/>
    </row>
    <row r="1869" spans="1:5" ht="21.75" customHeight="1">
      <c r="A1869" s="7">
        <v>1867</v>
      </c>
      <c r="B1869" s="8" t="str">
        <f>"54282023062912430182590"</f>
        <v>54282023062912430182590</v>
      </c>
      <c r="C1869" s="8" t="s">
        <v>16</v>
      </c>
      <c r="D1869" s="8" t="str">
        <f>"文霞"</f>
        <v>文霞</v>
      </c>
      <c r="E1869" s="8"/>
    </row>
    <row r="1870" spans="1:5" ht="21.75" customHeight="1">
      <c r="A1870" s="7">
        <v>1868</v>
      </c>
      <c r="B1870" s="8" t="str">
        <f>"54282023063017013089945"</f>
        <v>54282023063017013089945</v>
      </c>
      <c r="C1870" s="8" t="s">
        <v>16</v>
      </c>
      <c r="D1870" s="8" t="str">
        <f>"钟友作"</f>
        <v>钟友作</v>
      </c>
      <c r="E1870" s="8"/>
    </row>
    <row r="1871" spans="1:5" ht="21.75" customHeight="1">
      <c r="A1871" s="7">
        <v>1869</v>
      </c>
      <c r="B1871" s="8" t="str">
        <f>"54282023062921390385649"</f>
        <v>54282023062921390385649</v>
      </c>
      <c r="C1871" s="8" t="s">
        <v>16</v>
      </c>
      <c r="D1871" s="8" t="str">
        <f>"符小娟"</f>
        <v>符小娟</v>
      </c>
      <c r="E1871" s="8"/>
    </row>
    <row r="1872" spans="1:5" ht="21.75" customHeight="1">
      <c r="A1872" s="7">
        <v>1870</v>
      </c>
      <c r="B1872" s="8" t="str">
        <f>"54282023062909194780935"</f>
        <v>54282023062909194780935</v>
      </c>
      <c r="C1872" s="8" t="s">
        <v>16</v>
      </c>
      <c r="D1872" s="8" t="str">
        <f>"朱婷穗"</f>
        <v>朱婷穗</v>
      </c>
      <c r="E1872" s="8"/>
    </row>
    <row r="1873" spans="1:5" ht="21.75" customHeight="1">
      <c r="A1873" s="7">
        <v>1871</v>
      </c>
      <c r="B1873" s="8" t="str">
        <f>"54282023063018150190125"</f>
        <v>54282023063018150190125</v>
      </c>
      <c r="C1873" s="8" t="s">
        <v>16</v>
      </c>
      <c r="D1873" s="8" t="str">
        <f>"卢梦玉"</f>
        <v>卢梦玉</v>
      </c>
      <c r="E1873" s="8"/>
    </row>
    <row r="1874" spans="1:5" ht="21.75" customHeight="1">
      <c r="A1874" s="7">
        <v>1872</v>
      </c>
      <c r="B1874" s="8" t="str">
        <f>"54282023062922004285795"</f>
        <v>54282023062922004285795</v>
      </c>
      <c r="C1874" s="8" t="s">
        <v>16</v>
      </c>
      <c r="D1874" s="8" t="str">
        <f>"陈英女"</f>
        <v>陈英女</v>
      </c>
      <c r="E1874" s="8"/>
    </row>
    <row r="1875" spans="1:5" ht="21.75" customHeight="1">
      <c r="A1875" s="7">
        <v>1873</v>
      </c>
      <c r="B1875" s="8" t="str">
        <f>"54282023063020063490328"</f>
        <v>54282023063020063490328</v>
      </c>
      <c r="C1875" s="8" t="s">
        <v>16</v>
      </c>
      <c r="D1875" s="8" t="str">
        <f>"刘莹莹"</f>
        <v>刘莹莹</v>
      </c>
      <c r="E1875" s="8"/>
    </row>
    <row r="1876" spans="1:5" ht="21.75" customHeight="1">
      <c r="A1876" s="7">
        <v>1874</v>
      </c>
      <c r="B1876" s="8" t="str">
        <f>"54282023063021180390470"</f>
        <v>54282023063021180390470</v>
      </c>
      <c r="C1876" s="8" t="s">
        <v>16</v>
      </c>
      <c r="D1876" s="8" t="str">
        <f>"莫小萍"</f>
        <v>莫小萍</v>
      </c>
      <c r="E1876" s="8"/>
    </row>
    <row r="1877" spans="1:5" ht="21.75" customHeight="1">
      <c r="A1877" s="7">
        <v>1875</v>
      </c>
      <c r="B1877" s="8" t="str">
        <f>"54282023062921284685587"</f>
        <v>54282023062921284685587</v>
      </c>
      <c r="C1877" s="8" t="s">
        <v>16</v>
      </c>
      <c r="D1877" s="8" t="str">
        <f>"陈小萱"</f>
        <v>陈小萱</v>
      </c>
      <c r="E1877" s="8"/>
    </row>
    <row r="1878" spans="1:5" ht="21.75" customHeight="1">
      <c r="A1878" s="7">
        <v>1876</v>
      </c>
      <c r="B1878" s="8" t="str">
        <f>"54282023063021330590499"</f>
        <v>54282023063021330590499</v>
      </c>
      <c r="C1878" s="8" t="s">
        <v>16</v>
      </c>
      <c r="D1878" s="8" t="str">
        <f>"陈丽沙"</f>
        <v>陈丽沙</v>
      </c>
      <c r="E1878" s="8"/>
    </row>
    <row r="1879" spans="1:5" ht="21.75" customHeight="1">
      <c r="A1879" s="7">
        <v>1877</v>
      </c>
      <c r="B1879" s="8" t="str">
        <f>"54282023063015035989293"</f>
        <v>54282023063015035989293</v>
      </c>
      <c r="C1879" s="8" t="s">
        <v>16</v>
      </c>
      <c r="D1879" s="8" t="str">
        <f>"符雅茜"</f>
        <v>符雅茜</v>
      </c>
      <c r="E1879" s="8"/>
    </row>
    <row r="1880" spans="1:5" ht="21.75" customHeight="1">
      <c r="A1880" s="7">
        <v>1878</v>
      </c>
      <c r="B1880" s="8" t="str">
        <f>"54282023063022290990599"</f>
        <v>54282023063022290990599</v>
      </c>
      <c r="C1880" s="8" t="s">
        <v>16</v>
      </c>
      <c r="D1880" s="8" t="str">
        <f>"郭仁晶"</f>
        <v>郭仁晶</v>
      </c>
      <c r="E1880" s="8"/>
    </row>
    <row r="1881" spans="1:5" ht="21.75" customHeight="1">
      <c r="A1881" s="7">
        <v>1879</v>
      </c>
      <c r="B1881" s="8" t="str">
        <f>"54282023062920345885223"</f>
        <v>54282023062920345885223</v>
      </c>
      <c r="C1881" s="8" t="s">
        <v>16</v>
      </c>
      <c r="D1881" s="8" t="str">
        <f>"文彬彬"</f>
        <v>文彬彬</v>
      </c>
      <c r="E1881" s="8"/>
    </row>
    <row r="1882" spans="1:5" ht="21.75" customHeight="1">
      <c r="A1882" s="7">
        <v>1880</v>
      </c>
      <c r="B1882" s="8" t="str">
        <f>"54282023063016204989851"</f>
        <v>54282023063016204989851</v>
      </c>
      <c r="C1882" s="8" t="s">
        <v>16</v>
      </c>
      <c r="D1882" s="8" t="str">
        <f>"陈春花"</f>
        <v>陈春花</v>
      </c>
      <c r="E1882" s="8"/>
    </row>
    <row r="1883" spans="1:5" ht="21.75" customHeight="1">
      <c r="A1883" s="7">
        <v>1881</v>
      </c>
      <c r="B1883" s="8" t="str">
        <f>"54282023062919514384979"</f>
        <v>54282023062919514384979</v>
      </c>
      <c r="C1883" s="8" t="s">
        <v>16</v>
      </c>
      <c r="D1883" s="8" t="str">
        <f>"符燕"</f>
        <v>符燕</v>
      </c>
      <c r="E1883" s="8"/>
    </row>
    <row r="1884" spans="1:5" ht="21.75" customHeight="1">
      <c r="A1884" s="7">
        <v>1882</v>
      </c>
      <c r="B1884" s="8" t="str">
        <f>"54282023063023331190701"</f>
        <v>54282023063023331190701</v>
      </c>
      <c r="C1884" s="8" t="s">
        <v>16</v>
      </c>
      <c r="D1884" s="8" t="str">
        <f>"刘慧琪"</f>
        <v>刘慧琪</v>
      </c>
      <c r="E1884" s="8"/>
    </row>
    <row r="1885" spans="1:5" ht="21.75" customHeight="1">
      <c r="A1885" s="7">
        <v>1883</v>
      </c>
      <c r="B1885" s="8" t="str">
        <f>"54282023062923133286207"</f>
        <v>54282023062923133286207</v>
      </c>
      <c r="C1885" s="8" t="s">
        <v>16</v>
      </c>
      <c r="D1885" s="8" t="str">
        <f>"王秀芬"</f>
        <v>王秀芬</v>
      </c>
      <c r="E1885" s="8"/>
    </row>
    <row r="1886" spans="1:5" ht="21.75" customHeight="1">
      <c r="A1886" s="7">
        <v>1884</v>
      </c>
      <c r="B1886" s="8" t="str">
        <f>"54282023063016494189923"</f>
        <v>54282023063016494189923</v>
      </c>
      <c r="C1886" s="8" t="s">
        <v>16</v>
      </c>
      <c r="D1886" s="8" t="str">
        <f>"杨虹"</f>
        <v>杨虹</v>
      </c>
      <c r="E1886" s="8"/>
    </row>
    <row r="1887" spans="1:5" ht="21.75" customHeight="1">
      <c r="A1887" s="7">
        <v>1885</v>
      </c>
      <c r="B1887" s="8" t="str">
        <f>"54282023062916583884118"</f>
        <v>54282023062916583884118</v>
      </c>
      <c r="C1887" s="8" t="s">
        <v>16</v>
      </c>
      <c r="D1887" s="8" t="str">
        <f>"陈圆圆"</f>
        <v>陈圆圆</v>
      </c>
      <c r="E1887" s="8"/>
    </row>
    <row r="1888" spans="1:5" ht="21.75" customHeight="1">
      <c r="A1888" s="7">
        <v>1886</v>
      </c>
      <c r="B1888" s="8" t="str">
        <f>"54282023063023575990749"</f>
        <v>54282023063023575990749</v>
      </c>
      <c r="C1888" s="8" t="s">
        <v>16</v>
      </c>
      <c r="D1888" s="8" t="str">
        <f>"邓安妮"</f>
        <v>邓安妮</v>
      </c>
      <c r="E1888" s="8"/>
    </row>
    <row r="1889" spans="1:5" ht="21.75" customHeight="1">
      <c r="A1889" s="7">
        <v>1887</v>
      </c>
      <c r="B1889" s="8" t="str">
        <f>"54282023070108195690858"</f>
        <v>54282023070108195690858</v>
      </c>
      <c r="C1889" s="8" t="s">
        <v>16</v>
      </c>
      <c r="D1889" s="8" t="str">
        <f>"陈云丽"</f>
        <v>陈云丽</v>
      </c>
      <c r="E1889" s="8"/>
    </row>
    <row r="1890" spans="1:5" ht="21.75" customHeight="1">
      <c r="A1890" s="7">
        <v>1888</v>
      </c>
      <c r="B1890" s="8" t="str">
        <f>"54282023070110253391086"</f>
        <v>54282023070110253391086</v>
      </c>
      <c r="C1890" s="8" t="s">
        <v>16</v>
      </c>
      <c r="D1890" s="8" t="str">
        <f>"齐星星"</f>
        <v>齐星星</v>
      </c>
      <c r="E1890" s="8"/>
    </row>
    <row r="1891" spans="1:5" ht="21.75" customHeight="1">
      <c r="A1891" s="7">
        <v>1889</v>
      </c>
      <c r="B1891" s="8" t="str">
        <f>"54282023063018421890191"</f>
        <v>54282023063018421890191</v>
      </c>
      <c r="C1891" s="8" t="s">
        <v>16</v>
      </c>
      <c r="D1891" s="8" t="str">
        <f>"郑壮妹"</f>
        <v>郑壮妹</v>
      </c>
      <c r="E1891" s="8"/>
    </row>
    <row r="1892" spans="1:5" ht="21.75" customHeight="1">
      <c r="A1892" s="7">
        <v>1890</v>
      </c>
      <c r="B1892" s="8" t="str">
        <f>"54282023062907392480485"</f>
        <v>54282023062907392480485</v>
      </c>
      <c r="C1892" s="8" t="s">
        <v>16</v>
      </c>
      <c r="D1892" s="8" t="str">
        <f>"余雪玲"</f>
        <v>余雪玲</v>
      </c>
      <c r="E1892" s="8"/>
    </row>
    <row r="1893" spans="1:5" ht="21.75" customHeight="1">
      <c r="A1893" s="7">
        <v>1891</v>
      </c>
      <c r="B1893" s="8" t="str">
        <f>"54282023062921044685427"</f>
        <v>54282023062921044685427</v>
      </c>
      <c r="C1893" s="8" t="s">
        <v>16</v>
      </c>
      <c r="D1893" s="8" t="str">
        <f>"陈秋芳"</f>
        <v>陈秋芳</v>
      </c>
      <c r="E1893" s="8"/>
    </row>
    <row r="1894" spans="1:5" ht="21.75" customHeight="1">
      <c r="A1894" s="7">
        <v>1892</v>
      </c>
      <c r="B1894" s="8" t="str">
        <f>"54282023070112354791387"</f>
        <v>54282023070112354791387</v>
      </c>
      <c r="C1894" s="8" t="s">
        <v>16</v>
      </c>
      <c r="D1894" s="8" t="str">
        <f>"林晓娜"</f>
        <v>林晓娜</v>
      </c>
      <c r="E1894" s="8"/>
    </row>
    <row r="1895" spans="1:5" ht="21.75" customHeight="1">
      <c r="A1895" s="7">
        <v>1893</v>
      </c>
      <c r="B1895" s="8" t="str">
        <f>"54282023062922532186114"</f>
        <v>54282023062922532186114</v>
      </c>
      <c r="C1895" s="8" t="s">
        <v>16</v>
      </c>
      <c r="D1895" s="8" t="str">
        <f>"王婆菊"</f>
        <v>王婆菊</v>
      </c>
      <c r="E1895" s="8"/>
    </row>
    <row r="1896" spans="1:5" ht="21.75" customHeight="1">
      <c r="A1896" s="7">
        <v>1894</v>
      </c>
      <c r="B1896" s="8" t="str">
        <f>"54282023070114071591568"</f>
        <v>54282023070114071591568</v>
      </c>
      <c r="C1896" s="8" t="s">
        <v>16</v>
      </c>
      <c r="D1896" s="8" t="str">
        <f>"黄仪"</f>
        <v>黄仪</v>
      </c>
      <c r="E1896" s="8"/>
    </row>
    <row r="1897" spans="1:5" ht="21.75" customHeight="1">
      <c r="A1897" s="7">
        <v>1895</v>
      </c>
      <c r="B1897" s="8" t="str">
        <f>"54282023070113534391546"</f>
        <v>54282023070113534391546</v>
      </c>
      <c r="C1897" s="8" t="s">
        <v>16</v>
      </c>
      <c r="D1897" s="8" t="str">
        <f>"高光艳"</f>
        <v>高光艳</v>
      </c>
      <c r="E1897" s="8"/>
    </row>
    <row r="1898" spans="1:5" ht="21.75" customHeight="1">
      <c r="A1898" s="7">
        <v>1896</v>
      </c>
      <c r="B1898" s="8" t="str">
        <f>"54282023062922071485839"</f>
        <v>54282023062922071485839</v>
      </c>
      <c r="C1898" s="8" t="s">
        <v>16</v>
      </c>
      <c r="D1898" s="8" t="str">
        <f>"邢文玉"</f>
        <v>邢文玉</v>
      </c>
      <c r="E1898" s="8"/>
    </row>
    <row r="1899" spans="1:5" ht="21.75" customHeight="1">
      <c r="A1899" s="7">
        <v>1897</v>
      </c>
      <c r="B1899" s="8" t="str">
        <f>"54282023070116034991772"</f>
        <v>54282023070116034991772</v>
      </c>
      <c r="C1899" s="8" t="s">
        <v>16</v>
      </c>
      <c r="D1899" s="8" t="str">
        <f>"吴晶晶"</f>
        <v>吴晶晶</v>
      </c>
      <c r="E1899" s="8"/>
    </row>
    <row r="1900" spans="1:5" ht="21.75" customHeight="1">
      <c r="A1900" s="7">
        <v>1898</v>
      </c>
      <c r="B1900" s="8" t="str">
        <f>"54282023070116142191794"</f>
        <v>54282023070116142191794</v>
      </c>
      <c r="C1900" s="8" t="s">
        <v>16</v>
      </c>
      <c r="D1900" s="8" t="str">
        <f>"周秋萍"</f>
        <v>周秋萍</v>
      </c>
      <c r="E1900" s="8"/>
    </row>
    <row r="1901" spans="1:5" ht="21.75" customHeight="1">
      <c r="A1901" s="7">
        <v>1899</v>
      </c>
      <c r="B1901" s="8" t="str">
        <f>"54282023062810013677018"</f>
        <v>54282023062810013677018</v>
      </c>
      <c r="C1901" s="8" t="s">
        <v>16</v>
      </c>
      <c r="D1901" s="8" t="str">
        <f>"谢思怡"</f>
        <v>谢思怡</v>
      </c>
      <c r="E1901" s="8"/>
    </row>
    <row r="1902" spans="1:5" ht="21.75" customHeight="1">
      <c r="A1902" s="7">
        <v>1900</v>
      </c>
      <c r="B1902" s="8" t="str">
        <f>"54282023062818184379174"</f>
        <v>54282023062818184379174</v>
      </c>
      <c r="C1902" s="8" t="s">
        <v>16</v>
      </c>
      <c r="D1902" s="8" t="str">
        <f>"李秀月"</f>
        <v>李秀月</v>
      </c>
      <c r="E1902" s="8"/>
    </row>
    <row r="1903" spans="1:5" ht="21.75" customHeight="1">
      <c r="A1903" s="7">
        <v>1901</v>
      </c>
      <c r="B1903" s="8" t="str">
        <f>"54282023070118591592107"</f>
        <v>54282023070118591592107</v>
      </c>
      <c r="C1903" s="8" t="s">
        <v>16</v>
      </c>
      <c r="D1903" s="8" t="str">
        <f>"蒲宁妹"</f>
        <v>蒲宁妹</v>
      </c>
      <c r="E1903" s="8"/>
    </row>
    <row r="1904" spans="1:5" ht="21.75" customHeight="1">
      <c r="A1904" s="7">
        <v>1902</v>
      </c>
      <c r="B1904" s="8" t="str">
        <f>"54282023070120064692241"</f>
        <v>54282023070120064692241</v>
      </c>
      <c r="C1904" s="8" t="s">
        <v>16</v>
      </c>
      <c r="D1904" s="8" t="str">
        <f>"梁怡洁"</f>
        <v>梁怡洁</v>
      </c>
      <c r="E1904" s="8"/>
    </row>
    <row r="1905" spans="1:5" ht="21.75" customHeight="1">
      <c r="A1905" s="7">
        <v>1903</v>
      </c>
      <c r="B1905" s="8" t="str">
        <f>"54282023062820004879480"</f>
        <v>54282023062820004879480</v>
      </c>
      <c r="C1905" s="8" t="s">
        <v>16</v>
      </c>
      <c r="D1905" s="8" t="str">
        <f>"林容"</f>
        <v>林容</v>
      </c>
      <c r="E1905" s="8"/>
    </row>
    <row r="1906" spans="1:5" ht="21.75" customHeight="1">
      <c r="A1906" s="7">
        <v>1904</v>
      </c>
      <c r="B1906" s="8" t="str">
        <f>"54282023062913073582724"</f>
        <v>54282023062913073582724</v>
      </c>
      <c r="C1906" s="8" t="s">
        <v>16</v>
      </c>
      <c r="D1906" s="8" t="str">
        <f>"羊玉妹"</f>
        <v>羊玉妹</v>
      </c>
      <c r="E1906" s="8"/>
    </row>
    <row r="1907" spans="1:5" ht="21.75" customHeight="1">
      <c r="A1907" s="7">
        <v>1905</v>
      </c>
      <c r="B1907" s="8" t="str">
        <f>"54282023070120331392312"</f>
        <v>54282023070120331392312</v>
      </c>
      <c r="C1907" s="8" t="s">
        <v>16</v>
      </c>
      <c r="D1907" s="8" t="str">
        <f>"牛学玲"</f>
        <v>牛学玲</v>
      </c>
      <c r="E1907" s="8"/>
    </row>
    <row r="1908" spans="1:5" ht="21.75" customHeight="1">
      <c r="A1908" s="7">
        <v>1906</v>
      </c>
      <c r="B1908" s="8" t="str">
        <f>"54282023070120225492278"</f>
        <v>54282023070120225492278</v>
      </c>
      <c r="C1908" s="8" t="s">
        <v>16</v>
      </c>
      <c r="D1908" s="8" t="str">
        <f>"钟海俐"</f>
        <v>钟海俐</v>
      </c>
      <c r="E1908" s="8"/>
    </row>
    <row r="1909" spans="1:5" ht="21.75" customHeight="1">
      <c r="A1909" s="7">
        <v>1907</v>
      </c>
      <c r="B1909" s="8" t="str">
        <f>"54282023070113154091472"</f>
        <v>54282023070113154091472</v>
      </c>
      <c r="C1909" s="8" t="s">
        <v>16</v>
      </c>
      <c r="D1909" s="8" t="str">
        <f>"郑良杏"</f>
        <v>郑良杏</v>
      </c>
      <c r="E1909" s="8"/>
    </row>
    <row r="1910" spans="1:5" ht="21.75" customHeight="1">
      <c r="A1910" s="7">
        <v>1908</v>
      </c>
      <c r="B1910" s="8" t="str">
        <f>"54282023070117404491965"</f>
        <v>54282023070117404491965</v>
      </c>
      <c r="C1910" s="8" t="s">
        <v>16</v>
      </c>
      <c r="D1910" s="8" t="str">
        <f>"黄冬卡"</f>
        <v>黄冬卡</v>
      </c>
      <c r="E1910" s="8"/>
    </row>
    <row r="1911" spans="1:5" ht="21.75" customHeight="1">
      <c r="A1911" s="7">
        <v>1909</v>
      </c>
      <c r="B1911" s="8" t="str">
        <f>"54282023070123155492648"</f>
        <v>54282023070123155492648</v>
      </c>
      <c r="C1911" s="8" t="s">
        <v>16</v>
      </c>
      <c r="D1911" s="8" t="str">
        <f>"黄杏"</f>
        <v>黄杏</v>
      </c>
      <c r="E1911" s="8"/>
    </row>
    <row r="1912" spans="1:5" ht="21.75" customHeight="1">
      <c r="A1912" s="7">
        <v>1910</v>
      </c>
      <c r="B1912" s="8" t="str">
        <f>"54282023062811373077565"</f>
        <v>54282023062811373077565</v>
      </c>
      <c r="C1912" s="8" t="s">
        <v>16</v>
      </c>
      <c r="D1912" s="8" t="str">
        <f>"张曼"</f>
        <v>张曼</v>
      </c>
      <c r="E1912" s="8"/>
    </row>
    <row r="1913" spans="1:5" ht="21.75" customHeight="1">
      <c r="A1913" s="7">
        <v>1911</v>
      </c>
      <c r="B1913" s="8" t="str">
        <f>"54282023062918255584563"</f>
        <v>54282023062918255584563</v>
      </c>
      <c r="C1913" s="8" t="s">
        <v>16</v>
      </c>
      <c r="D1913" s="8" t="str">
        <f>"董德霞"</f>
        <v>董德霞</v>
      </c>
      <c r="E1913" s="8"/>
    </row>
    <row r="1914" spans="1:5" ht="21.75" customHeight="1">
      <c r="A1914" s="7">
        <v>1912</v>
      </c>
      <c r="B1914" s="8" t="str">
        <f>"54282023070210480993236"</f>
        <v>54282023070210480993236</v>
      </c>
      <c r="C1914" s="8" t="s">
        <v>16</v>
      </c>
      <c r="D1914" s="8" t="str">
        <f>"颜献敏"</f>
        <v>颜献敏</v>
      </c>
      <c r="E1914" s="8"/>
    </row>
    <row r="1915" spans="1:5" ht="21.75" customHeight="1">
      <c r="A1915" s="7">
        <v>1913</v>
      </c>
      <c r="B1915" s="8" t="str">
        <f>"54282023070209475193048"</f>
        <v>54282023070209475193048</v>
      </c>
      <c r="C1915" s="8" t="s">
        <v>16</v>
      </c>
      <c r="D1915" s="8" t="str">
        <f>"李珠疑"</f>
        <v>李珠疑</v>
      </c>
      <c r="E1915" s="8"/>
    </row>
    <row r="1916" spans="1:5" ht="21.75" customHeight="1">
      <c r="A1916" s="7">
        <v>1914</v>
      </c>
      <c r="B1916" s="8" t="str">
        <f>"54282023070212075193450"</f>
        <v>54282023070212075193450</v>
      </c>
      <c r="C1916" s="8" t="s">
        <v>16</v>
      </c>
      <c r="D1916" s="8" t="str">
        <f>"王晓燕"</f>
        <v>王晓燕</v>
      </c>
      <c r="E1916" s="8"/>
    </row>
    <row r="1917" spans="1:5" ht="21.75" customHeight="1">
      <c r="A1917" s="7">
        <v>1915</v>
      </c>
      <c r="B1917" s="8" t="str">
        <f>"54282023062909461981186"</f>
        <v>54282023062909461981186</v>
      </c>
      <c r="C1917" s="8" t="s">
        <v>16</v>
      </c>
      <c r="D1917" s="8" t="str">
        <f>"李颖彩"</f>
        <v>李颖彩</v>
      </c>
      <c r="E1917" s="8"/>
    </row>
    <row r="1918" spans="1:5" ht="21.75" customHeight="1">
      <c r="A1918" s="7">
        <v>1916</v>
      </c>
      <c r="B1918" s="8" t="str">
        <f>"54282023063020453490406"</f>
        <v>54282023063020453490406</v>
      </c>
      <c r="C1918" s="8" t="s">
        <v>16</v>
      </c>
      <c r="D1918" s="8" t="str">
        <f>"梁玉"</f>
        <v>梁玉</v>
      </c>
      <c r="E1918" s="8"/>
    </row>
    <row r="1919" spans="1:5" ht="21.75" customHeight="1">
      <c r="A1919" s="7">
        <v>1917</v>
      </c>
      <c r="B1919" s="8" t="str">
        <f>"54282023070212571493570"</f>
        <v>54282023070212571493570</v>
      </c>
      <c r="C1919" s="8" t="s">
        <v>16</v>
      </c>
      <c r="D1919" s="8" t="str">
        <f>"吴灵"</f>
        <v>吴灵</v>
      </c>
      <c r="E1919" s="8"/>
    </row>
    <row r="1920" spans="1:5" ht="21.75" customHeight="1">
      <c r="A1920" s="7">
        <v>1918</v>
      </c>
      <c r="B1920" s="8" t="str">
        <f>"54282023070213251993637"</f>
        <v>54282023070213251993637</v>
      </c>
      <c r="C1920" s="8" t="s">
        <v>16</v>
      </c>
      <c r="D1920" s="8" t="str">
        <f>"邢慧整"</f>
        <v>邢慧整</v>
      </c>
      <c r="E1920" s="8"/>
    </row>
    <row r="1921" spans="1:5" ht="21.75" customHeight="1">
      <c r="A1921" s="7">
        <v>1919</v>
      </c>
      <c r="B1921" s="8" t="str">
        <f>"54282023070213261793641"</f>
        <v>54282023070213261793641</v>
      </c>
      <c r="C1921" s="8" t="s">
        <v>16</v>
      </c>
      <c r="D1921" s="8" t="str">
        <f>"吴清姣"</f>
        <v>吴清姣</v>
      </c>
      <c r="E1921" s="8"/>
    </row>
    <row r="1922" spans="1:5" ht="21.75" customHeight="1">
      <c r="A1922" s="7">
        <v>1920</v>
      </c>
      <c r="B1922" s="8" t="str">
        <f>"54282023070213425393676"</f>
        <v>54282023070213425393676</v>
      </c>
      <c r="C1922" s="8" t="s">
        <v>16</v>
      </c>
      <c r="D1922" s="8" t="str">
        <f>"陈婷婷"</f>
        <v>陈婷婷</v>
      </c>
      <c r="E1922" s="8"/>
    </row>
    <row r="1923" spans="1:5" ht="21.75" customHeight="1">
      <c r="A1923" s="7">
        <v>1921</v>
      </c>
      <c r="B1923" s="8" t="str">
        <f>"54282023070211530793410"</f>
        <v>54282023070211530793410</v>
      </c>
      <c r="C1923" s="8" t="s">
        <v>16</v>
      </c>
      <c r="D1923" s="8" t="str">
        <f>"林香巽"</f>
        <v>林香巽</v>
      </c>
      <c r="E1923" s="8"/>
    </row>
    <row r="1924" spans="1:5" ht="21.75" customHeight="1">
      <c r="A1924" s="7">
        <v>1922</v>
      </c>
      <c r="B1924" s="8" t="str">
        <f>"54282023070214180293762"</f>
        <v>54282023070214180293762</v>
      </c>
      <c r="C1924" s="8" t="s">
        <v>16</v>
      </c>
      <c r="D1924" s="8" t="str">
        <f>"吴碧云"</f>
        <v>吴碧云</v>
      </c>
      <c r="E1924" s="8"/>
    </row>
    <row r="1925" spans="1:5" ht="21.75" customHeight="1">
      <c r="A1925" s="7">
        <v>1923</v>
      </c>
      <c r="B1925" s="8" t="str">
        <f>"54282023070215424093965"</f>
        <v>54282023070215424093965</v>
      </c>
      <c r="C1925" s="8" t="s">
        <v>16</v>
      </c>
      <c r="D1925" s="8" t="str">
        <f>"林碧玉"</f>
        <v>林碧玉</v>
      </c>
      <c r="E1925" s="8"/>
    </row>
    <row r="1926" spans="1:5" ht="21.75" customHeight="1">
      <c r="A1926" s="7">
        <v>1924</v>
      </c>
      <c r="B1926" s="8" t="str">
        <f>"54282023070215212893912"</f>
        <v>54282023070215212893912</v>
      </c>
      <c r="C1926" s="8" t="s">
        <v>16</v>
      </c>
      <c r="D1926" s="8" t="str">
        <f>"陈芳"</f>
        <v>陈芳</v>
      </c>
      <c r="E1926" s="8"/>
    </row>
    <row r="1927" spans="1:5" ht="21.75" customHeight="1">
      <c r="A1927" s="7">
        <v>1925</v>
      </c>
      <c r="B1927" s="8" t="str">
        <f>"54282023063016224889854"</f>
        <v>54282023063016224889854</v>
      </c>
      <c r="C1927" s="8" t="s">
        <v>16</v>
      </c>
      <c r="D1927" s="8" t="str">
        <f>"王舅"</f>
        <v>王舅</v>
      </c>
      <c r="E1927" s="8"/>
    </row>
    <row r="1928" spans="1:5" ht="21.75" customHeight="1">
      <c r="A1928" s="7">
        <v>1926</v>
      </c>
      <c r="B1928" s="8" t="str">
        <f>"54282023070218181094329"</f>
        <v>54282023070218181094329</v>
      </c>
      <c r="C1928" s="8" t="s">
        <v>16</v>
      </c>
      <c r="D1928" s="8" t="str">
        <f>"董文雯"</f>
        <v>董文雯</v>
      </c>
      <c r="E1928" s="8"/>
    </row>
    <row r="1929" spans="1:5" ht="21.75" customHeight="1">
      <c r="A1929" s="7">
        <v>1927</v>
      </c>
      <c r="B1929" s="8" t="str">
        <f>"54282023070217434694266"</f>
        <v>54282023070217434694266</v>
      </c>
      <c r="C1929" s="8" t="s">
        <v>16</v>
      </c>
      <c r="D1929" s="8" t="str">
        <f>"吴毓飞"</f>
        <v>吴毓飞</v>
      </c>
      <c r="E1929" s="8"/>
    </row>
    <row r="1930" spans="1:5" ht="21.75" customHeight="1">
      <c r="A1930" s="7">
        <v>1928</v>
      </c>
      <c r="B1930" s="8" t="str">
        <f>"54282023070219025194406"</f>
        <v>54282023070219025194406</v>
      </c>
      <c r="C1930" s="8" t="s">
        <v>16</v>
      </c>
      <c r="D1930" s="8" t="str">
        <f>"王秋江"</f>
        <v>王秋江</v>
      </c>
      <c r="E1930" s="8"/>
    </row>
    <row r="1931" spans="1:5" ht="21.75" customHeight="1">
      <c r="A1931" s="7">
        <v>1929</v>
      </c>
      <c r="B1931" s="8" t="str">
        <f>"54282023070218590994395"</f>
        <v>54282023070218590994395</v>
      </c>
      <c r="C1931" s="8" t="s">
        <v>16</v>
      </c>
      <c r="D1931" s="8" t="str">
        <f>"羊鸿秋"</f>
        <v>羊鸿秋</v>
      </c>
      <c r="E1931" s="8"/>
    </row>
    <row r="1932" spans="1:5" ht="21.75" customHeight="1">
      <c r="A1932" s="7">
        <v>1930</v>
      </c>
      <c r="B1932" s="8" t="str">
        <f>"54282023070220000294516"</f>
        <v>54282023070220000294516</v>
      </c>
      <c r="C1932" s="8" t="s">
        <v>16</v>
      </c>
      <c r="D1932" s="8" t="str">
        <f>"张在联"</f>
        <v>张在联</v>
      </c>
      <c r="E1932" s="8"/>
    </row>
    <row r="1933" spans="1:5" ht="21.75" customHeight="1">
      <c r="A1933" s="7">
        <v>1931</v>
      </c>
      <c r="B1933" s="8" t="str">
        <f>"54282023070222485294989"</f>
        <v>54282023070222485294989</v>
      </c>
      <c r="C1933" s="8" t="s">
        <v>16</v>
      </c>
      <c r="D1933" s="8" t="str">
        <f>"符宁宁"</f>
        <v>符宁宁</v>
      </c>
      <c r="E1933" s="8"/>
    </row>
    <row r="1934" spans="1:5" ht="21.75" customHeight="1">
      <c r="A1934" s="7">
        <v>1932</v>
      </c>
      <c r="B1934" s="8" t="str">
        <f>"54282023062907320080478"</f>
        <v>54282023062907320080478</v>
      </c>
      <c r="C1934" s="8" t="s">
        <v>16</v>
      </c>
      <c r="D1934" s="8" t="str">
        <f>"蒋海丽"</f>
        <v>蒋海丽</v>
      </c>
      <c r="E1934" s="8"/>
    </row>
    <row r="1935" spans="1:5" ht="21.75" customHeight="1">
      <c r="A1935" s="7">
        <v>1933</v>
      </c>
      <c r="B1935" s="8" t="str">
        <f>"54282023070223542495118"</f>
        <v>54282023070223542495118</v>
      </c>
      <c r="C1935" s="8" t="s">
        <v>16</v>
      </c>
      <c r="D1935" s="8" t="str">
        <f>"龙珠"</f>
        <v>龙珠</v>
      </c>
      <c r="E1935" s="8"/>
    </row>
    <row r="1936" spans="1:5" ht="21.75" customHeight="1">
      <c r="A1936" s="7">
        <v>1934</v>
      </c>
      <c r="B1936" s="8" t="str">
        <f>"54282023070221351494783"</f>
        <v>54282023070221351494783</v>
      </c>
      <c r="C1936" s="8" t="s">
        <v>16</v>
      </c>
      <c r="D1936" s="8" t="str">
        <f>"罗文娇"</f>
        <v>罗文娇</v>
      </c>
      <c r="E1936" s="8"/>
    </row>
    <row r="1937" spans="1:5" ht="21.75" customHeight="1">
      <c r="A1937" s="7">
        <v>1935</v>
      </c>
      <c r="B1937" s="8" t="str">
        <f>"54282023070113020291448"</f>
        <v>54282023070113020291448</v>
      </c>
      <c r="C1937" s="8" t="s">
        <v>16</v>
      </c>
      <c r="D1937" s="8" t="str">
        <f>"林秋风"</f>
        <v>林秋风</v>
      </c>
      <c r="E1937" s="8"/>
    </row>
    <row r="1938" spans="1:5" ht="21.75" customHeight="1">
      <c r="A1938" s="7">
        <v>1936</v>
      </c>
      <c r="B1938" s="8" t="str">
        <f>"54282023063010182587505"</f>
        <v>54282023063010182587505</v>
      </c>
      <c r="C1938" s="8" t="s">
        <v>16</v>
      </c>
      <c r="D1938" s="8" t="str">
        <f>"林君"</f>
        <v>林君</v>
      </c>
      <c r="E1938" s="8"/>
    </row>
    <row r="1939" spans="1:5" ht="21.75" customHeight="1">
      <c r="A1939" s="7">
        <v>1937</v>
      </c>
      <c r="B1939" s="8" t="str">
        <f>"54282023063013312288684"</f>
        <v>54282023063013312288684</v>
      </c>
      <c r="C1939" s="8" t="s">
        <v>16</v>
      </c>
      <c r="D1939" s="8" t="str">
        <f>"赵美坛"</f>
        <v>赵美坛</v>
      </c>
      <c r="E1939" s="8"/>
    </row>
    <row r="1940" spans="1:5" ht="21.75" customHeight="1">
      <c r="A1940" s="7">
        <v>1938</v>
      </c>
      <c r="B1940" s="8" t="str">
        <f>"54282023063014191388963"</f>
        <v>54282023063014191388963</v>
      </c>
      <c r="C1940" s="8" t="s">
        <v>16</v>
      </c>
      <c r="D1940" s="8" t="str">
        <f>"许信尾"</f>
        <v>许信尾</v>
      </c>
      <c r="E1940" s="8"/>
    </row>
    <row r="1941" spans="1:5" ht="21.75" customHeight="1">
      <c r="A1941" s="7">
        <v>1939</v>
      </c>
      <c r="B1941" s="8" t="str">
        <f>"54282023063018463390201"</f>
        <v>54282023063018463390201</v>
      </c>
      <c r="C1941" s="8" t="s">
        <v>16</v>
      </c>
      <c r="D1941" s="8" t="str">
        <f>"温桃慧"</f>
        <v>温桃慧</v>
      </c>
      <c r="E1941" s="8"/>
    </row>
    <row r="1942" spans="1:5" ht="21.75" customHeight="1">
      <c r="A1942" s="7">
        <v>1940</v>
      </c>
      <c r="B1942" s="8" t="str">
        <f>"54282023070312335197090"</f>
        <v>54282023070312335197090</v>
      </c>
      <c r="C1942" s="8" t="s">
        <v>16</v>
      </c>
      <c r="D1942" s="8" t="str">
        <f>"魏秀珠"</f>
        <v>魏秀珠</v>
      </c>
      <c r="E1942" s="8"/>
    </row>
    <row r="1943" spans="1:5" ht="21.75" customHeight="1">
      <c r="A1943" s="7">
        <v>1941</v>
      </c>
      <c r="B1943" s="8" t="str">
        <f>"54282023070312414497136"</f>
        <v>54282023070312414497136</v>
      </c>
      <c r="C1943" s="8" t="s">
        <v>16</v>
      </c>
      <c r="D1943" s="8" t="str">
        <f>"王海"</f>
        <v>王海</v>
      </c>
      <c r="E1943" s="8"/>
    </row>
    <row r="1944" spans="1:5" ht="21.75" customHeight="1">
      <c r="A1944" s="7">
        <v>1942</v>
      </c>
      <c r="B1944" s="8" t="str">
        <f>"54282023070312465497170"</f>
        <v>54282023070312465497170</v>
      </c>
      <c r="C1944" s="8" t="s">
        <v>16</v>
      </c>
      <c r="D1944" s="8" t="str">
        <f>"高元怡"</f>
        <v>高元怡</v>
      </c>
      <c r="E1944" s="8"/>
    </row>
    <row r="1945" spans="1:5" ht="21.75" customHeight="1">
      <c r="A1945" s="7">
        <v>1943</v>
      </c>
      <c r="B1945" s="8" t="str">
        <f>"54282023063013041688540"</f>
        <v>54282023063013041688540</v>
      </c>
      <c r="C1945" s="8" t="s">
        <v>16</v>
      </c>
      <c r="D1945" s="8" t="str">
        <f>"刘艳霞"</f>
        <v>刘艳霞</v>
      </c>
      <c r="E1945" s="8"/>
    </row>
    <row r="1946" spans="1:5" ht="21.75" customHeight="1">
      <c r="A1946" s="7">
        <v>1944</v>
      </c>
      <c r="B1946" s="8" t="str">
        <f>"54282023063010374787646"</f>
        <v>54282023063010374787646</v>
      </c>
      <c r="C1946" s="8" t="s">
        <v>16</v>
      </c>
      <c r="D1946" s="8" t="str">
        <f>"符春苗"</f>
        <v>符春苗</v>
      </c>
      <c r="E1946" s="8"/>
    </row>
    <row r="1947" spans="1:5" ht="21.75" customHeight="1">
      <c r="A1947" s="7">
        <v>1945</v>
      </c>
      <c r="B1947" s="8" t="str">
        <f>"54282023070311575896871"</f>
        <v>54282023070311575896871</v>
      </c>
      <c r="C1947" s="8" t="s">
        <v>16</v>
      </c>
      <c r="D1947" s="8" t="str">
        <f>"羊爱妍"</f>
        <v>羊爱妍</v>
      </c>
      <c r="E1947" s="8"/>
    </row>
    <row r="1948" spans="1:5" ht="21.75" customHeight="1">
      <c r="A1948" s="7">
        <v>1946</v>
      </c>
      <c r="B1948" s="8" t="str">
        <f>"54282023070313482897475"</f>
        <v>54282023070313482897475</v>
      </c>
      <c r="C1948" s="8" t="s">
        <v>16</v>
      </c>
      <c r="D1948" s="8" t="str">
        <f>"胡薇薇"</f>
        <v>胡薇薇</v>
      </c>
      <c r="E1948" s="8"/>
    </row>
    <row r="1949" spans="1:5" ht="21.75" customHeight="1">
      <c r="A1949" s="7">
        <v>1947</v>
      </c>
      <c r="B1949" s="8" t="str">
        <f>"54282023070300340295164"</f>
        <v>54282023070300340295164</v>
      </c>
      <c r="C1949" s="8" t="s">
        <v>16</v>
      </c>
      <c r="D1949" s="8" t="str">
        <f>"倪海青"</f>
        <v>倪海青</v>
      </c>
      <c r="E1949" s="8"/>
    </row>
    <row r="1950" spans="1:5" ht="21.75" customHeight="1">
      <c r="A1950" s="7">
        <v>1948</v>
      </c>
      <c r="B1950" s="8" t="str">
        <f>"54282023070114455091636"</f>
        <v>54282023070114455091636</v>
      </c>
      <c r="C1950" s="8" t="s">
        <v>16</v>
      </c>
      <c r="D1950" s="8" t="str">
        <f>"林忠曼"</f>
        <v>林忠曼</v>
      </c>
      <c r="E1950" s="8"/>
    </row>
    <row r="1951" spans="1:5" ht="21.75" customHeight="1">
      <c r="A1951" s="7">
        <v>1949</v>
      </c>
      <c r="B1951" s="8" t="str">
        <f>"54282023070315332498004"</f>
        <v>54282023070315332498004</v>
      </c>
      <c r="C1951" s="8" t="s">
        <v>16</v>
      </c>
      <c r="D1951" s="8" t="str">
        <f>"林静"</f>
        <v>林静</v>
      </c>
      <c r="E1951" s="8"/>
    </row>
    <row r="1952" spans="1:5" ht="21.75" customHeight="1">
      <c r="A1952" s="7">
        <v>1950</v>
      </c>
      <c r="B1952" s="8" t="str">
        <f>"54282023070315170997894"</f>
        <v>54282023070315170997894</v>
      </c>
      <c r="C1952" s="8" t="s">
        <v>16</v>
      </c>
      <c r="D1952" s="8" t="str">
        <f>"王灵"</f>
        <v>王灵</v>
      </c>
      <c r="E1952" s="8"/>
    </row>
    <row r="1953" spans="1:5" ht="21.75" customHeight="1">
      <c r="A1953" s="7">
        <v>1951</v>
      </c>
      <c r="B1953" s="8" t="str">
        <f>"54282023063013120488586"</f>
        <v>54282023063013120488586</v>
      </c>
      <c r="C1953" s="8" t="s">
        <v>16</v>
      </c>
      <c r="D1953" s="8" t="str">
        <f>"钟晓思"</f>
        <v>钟晓思</v>
      </c>
      <c r="E1953" s="8"/>
    </row>
    <row r="1954" spans="1:5" ht="21.75" customHeight="1">
      <c r="A1954" s="7">
        <v>1952</v>
      </c>
      <c r="B1954" s="8" t="str">
        <f>"54282023070314343097645"</f>
        <v>54282023070314343097645</v>
      </c>
      <c r="C1954" s="8" t="s">
        <v>16</v>
      </c>
      <c r="D1954" s="8" t="str">
        <f>"钟风立"</f>
        <v>钟风立</v>
      </c>
      <c r="E1954" s="8"/>
    </row>
    <row r="1955" spans="1:5" ht="21.75" customHeight="1">
      <c r="A1955" s="7">
        <v>1953</v>
      </c>
      <c r="B1955" s="8" t="str">
        <f>"54282023070313510697486"</f>
        <v>54282023070313510697486</v>
      </c>
      <c r="C1955" s="8" t="s">
        <v>16</v>
      </c>
      <c r="D1955" s="8" t="str">
        <f>"符琼妃"</f>
        <v>符琼妃</v>
      </c>
      <c r="E1955" s="8"/>
    </row>
    <row r="1956" spans="1:5" ht="21.75" customHeight="1">
      <c r="A1956" s="7">
        <v>1954</v>
      </c>
      <c r="B1956" s="8" t="str">
        <f>"54282023070313183697366"</f>
        <v>54282023070313183697366</v>
      </c>
      <c r="C1956" s="8" t="s">
        <v>16</v>
      </c>
      <c r="D1956" s="8" t="str">
        <f>"陈紫靖"</f>
        <v>陈紫靖</v>
      </c>
      <c r="E1956" s="8"/>
    </row>
    <row r="1957" spans="1:5" ht="21.75" customHeight="1">
      <c r="A1957" s="7">
        <v>1955</v>
      </c>
      <c r="B1957" s="8" t="str">
        <f>"54282023070316252598306"</f>
        <v>54282023070316252598306</v>
      </c>
      <c r="C1957" s="8" t="s">
        <v>16</v>
      </c>
      <c r="D1957" s="8" t="str">
        <f>"李明丹"</f>
        <v>李明丹</v>
      </c>
      <c r="E1957" s="8"/>
    </row>
    <row r="1958" spans="1:5" ht="21.75" customHeight="1">
      <c r="A1958" s="7">
        <v>1956</v>
      </c>
      <c r="B1958" s="8" t="str">
        <f>"54282023070315572998162"</f>
        <v>54282023070315572998162</v>
      </c>
      <c r="C1958" s="8" t="s">
        <v>16</v>
      </c>
      <c r="D1958" s="8" t="str">
        <f>"胡婷婷"</f>
        <v>胡婷婷</v>
      </c>
      <c r="E1958" s="8"/>
    </row>
    <row r="1959" spans="1:5" ht="21.75" customHeight="1">
      <c r="A1959" s="7">
        <v>1957</v>
      </c>
      <c r="B1959" s="8" t="str">
        <f>"54282023070314573797780"</f>
        <v>54282023070314573797780</v>
      </c>
      <c r="C1959" s="8" t="s">
        <v>16</v>
      </c>
      <c r="D1959" s="8" t="str">
        <f>"梁妹"</f>
        <v>梁妹</v>
      </c>
      <c r="E1959" s="8"/>
    </row>
    <row r="1960" spans="1:5" ht="21.75" customHeight="1">
      <c r="A1960" s="7">
        <v>1958</v>
      </c>
      <c r="B1960" s="8" t="str">
        <f>"54282023063013180888618"</f>
        <v>54282023063013180888618</v>
      </c>
      <c r="C1960" s="8" t="s">
        <v>16</v>
      </c>
      <c r="D1960" s="8" t="str">
        <f>"李莹莹"</f>
        <v>李莹莹</v>
      </c>
      <c r="E1960" s="8"/>
    </row>
    <row r="1961" spans="1:5" ht="21.75" customHeight="1">
      <c r="A1961" s="7">
        <v>1959</v>
      </c>
      <c r="B1961" s="8" t="str">
        <f>"54282023070317051298557"</f>
        <v>54282023070317051298557</v>
      </c>
      <c r="C1961" s="8" t="s">
        <v>16</v>
      </c>
      <c r="D1961" s="8" t="str">
        <f>"梁军"</f>
        <v>梁军</v>
      </c>
      <c r="E1961" s="8"/>
    </row>
    <row r="1962" spans="1:5" ht="21.75" customHeight="1">
      <c r="A1962" s="7">
        <v>1960</v>
      </c>
      <c r="B1962" s="8" t="str">
        <f>"54282023070317271698669"</f>
        <v>54282023070317271698669</v>
      </c>
      <c r="C1962" s="8" t="s">
        <v>16</v>
      </c>
      <c r="D1962" s="8" t="str">
        <f>"欧柳汕"</f>
        <v>欧柳汕</v>
      </c>
      <c r="E1962" s="8"/>
    </row>
    <row r="1963" spans="1:5" ht="21.75" customHeight="1">
      <c r="A1963" s="7">
        <v>1961</v>
      </c>
      <c r="B1963" s="8" t="str">
        <f>"54282023062921464485692"</f>
        <v>54282023062921464485692</v>
      </c>
      <c r="C1963" s="8" t="s">
        <v>16</v>
      </c>
      <c r="D1963" s="8" t="str">
        <f>"黄倩倩"</f>
        <v>黄倩倩</v>
      </c>
      <c r="E1963" s="8"/>
    </row>
    <row r="1964" spans="1:5" ht="21.75" customHeight="1">
      <c r="A1964" s="7">
        <v>1962</v>
      </c>
      <c r="B1964" s="8" t="str">
        <f>"54282023070318134398842"</f>
        <v>54282023070318134398842</v>
      </c>
      <c r="C1964" s="8" t="s">
        <v>16</v>
      </c>
      <c r="D1964" s="8" t="str">
        <f>"黎仲凯"</f>
        <v>黎仲凯</v>
      </c>
      <c r="E1964" s="8"/>
    </row>
    <row r="1965" spans="1:5" ht="21.75" customHeight="1">
      <c r="A1965" s="7">
        <v>1963</v>
      </c>
      <c r="B1965" s="8" t="str">
        <f>"54282023070317005398527"</f>
        <v>54282023070317005398527</v>
      </c>
      <c r="C1965" s="8" t="s">
        <v>16</v>
      </c>
      <c r="D1965" s="8" t="str">
        <f>"肖颖"</f>
        <v>肖颖</v>
      </c>
      <c r="E1965" s="8"/>
    </row>
    <row r="1966" spans="1:5" ht="21.75" customHeight="1">
      <c r="A1966" s="7">
        <v>1964</v>
      </c>
      <c r="B1966" s="8" t="str">
        <f>"54282023070318373198930"</f>
        <v>54282023070318373198930</v>
      </c>
      <c r="C1966" s="8" t="s">
        <v>16</v>
      </c>
      <c r="D1966" s="8" t="str">
        <f>"王婧"</f>
        <v>王婧</v>
      </c>
      <c r="E1966" s="8"/>
    </row>
    <row r="1967" spans="1:5" ht="21.75" customHeight="1">
      <c r="A1967" s="7">
        <v>1965</v>
      </c>
      <c r="B1967" s="8" t="str">
        <f>"54282023070312390197121"</f>
        <v>54282023070312390197121</v>
      </c>
      <c r="C1967" s="8" t="s">
        <v>16</v>
      </c>
      <c r="D1967" s="8" t="str">
        <f>"阮高亮"</f>
        <v>阮高亮</v>
      </c>
      <c r="E1967" s="8"/>
    </row>
    <row r="1968" spans="1:5" ht="21.75" customHeight="1">
      <c r="A1968" s="7">
        <v>1966</v>
      </c>
      <c r="B1968" s="8" t="str">
        <f>"54282023070309375395849"</f>
        <v>54282023070309375395849</v>
      </c>
      <c r="C1968" s="8" t="s">
        <v>16</v>
      </c>
      <c r="D1968" s="8" t="str">
        <f>"陈婷"</f>
        <v>陈婷</v>
      </c>
      <c r="E1968" s="8"/>
    </row>
    <row r="1969" spans="1:5" ht="21.75" customHeight="1">
      <c r="A1969" s="7">
        <v>1967</v>
      </c>
      <c r="B1969" s="8" t="str">
        <f>"54282023070111451691291"</f>
        <v>54282023070111451691291</v>
      </c>
      <c r="C1969" s="8" t="s">
        <v>16</v>
      </c>
      <c r="D1969" s="8" t="str">
        <f>"王本秀"</f>
        <v>王本秀</v>
      </c>
      <c r="E1969" s="8"/>
    </row>
    <row r="1970" spans="1:5" ht="21.75" customHeight="1">
      <c r="A1970" s="7">
        <v>1968</v>
      </c>
      <c r="B1970" s="8" t="str">
        <f>"54282023070320484899468"</f>
        <v>54282023070320484899468</v>
      </c>
      <c r="C1970" s="8" t="s">
        <v>16</v>
      </c>
      <c r="D1970" s="8" t="str">
        <f>"钟海滨"</f>
        <v>钟海滨</v>
      </c>
      <c r="E1970" s="8"/>
    </row>
    <row r="1971" spans="1:5" ht="21.75" customHeight="1">
      <c r="A1971" s="7">
        <v>1969</v>
      </c>
      <c r="B1971" s="8" t="str">
        <f>"54282023070321115299594"</f>
        <v>54282023070321115299594</v>
      </c>
      <c r="C1971" s="8" t="s">
        <v>16</v>
      </c>
      <c r="D1971" s="8" t="str">
        <f>"陈小妹"</f>
        <v>陈小妹</v>
      </c>
      <c r="E1971" s="8"/>
    </row>
    <row r="1972" spans="1:5" ht="21.75" customHeight="1">
      <c r="A1972" s="7">
        <v>1970</v>
      </c>
      <c r="B1972" s="8" t="str">
        <f>"54282023070321290899690"</f>
        <v>54282023070321290899690</v>
      </c>
      <c r="C1972" s="8" t="s">
        <v>16</v>
      </c>
      <c r="D1972" s="8" t="str">
        <f>"甘昌杏"</f>
        <v>甘昌杏</v>
      </c>
      <c r="E1972" s="8"/>
    </row>
    <row r="1973" spans="1:5" ht="21.75" customHeight="1">
      <c r="A1973" s="7">
        <v>1971</v>
      </c>
      <c r="B1973" s="8" t="str">
        <f>"54282023070202500492781"</f>
        <v>54282023070202500492781</v>
      </c>
      <c r="C1973" s="8" t="s">
        <v>16</v>
      </c>
      <c r="D1973" s="8" t="str">
        <f>"李二秋"</f>
        <v>李二秋</v>
      </c>
      <c r="E1973" s="8"/>
    </row>
    <row r="1974" spans="1:5" ht="21.75" customHeight="1">
      <c r="A1974" s="7">
        <v>1972</v>
      </c>
      <c r="B1974" s="8" t="str">
        <f>"54282023070301081095185"</f>
        <v>54282023070301081095185</v>
      </c>
      <c r="C1974" s="8" t="s">
        <v>16</v>
      </c>
      <c r="D1974" s="8" t="str">
        <f>"陈维妙"</f>
        <v>陈维妙</v>
      </c>
      <c r="E1974" s="8"/>
    </row>
    <row r="1975" spans="1:5" ht="21.75" customHeight="1">
      <c r="A1975" s="7">
        <v>1973</v>
      </c>
      <c r="B1975" s="8" t="str">
        <f>"54282023070319521499201"</f>
        <v>54282023070319521499201</v>
      </c>
      <c r="C1975" s="8" t="s">
        <v>16</v>
      </c>
      <c r="D1975" s="8" t="str">
        <f>"卢文秋"</f>
        <v>卢文秋</v>
      </c>
      <c r="E1975" s="8"/>
    </row>
    <row r="1976" spans="1:5" ht="21.75" customHeight="1">
      <c r="A1976" s="7">
        <v>1974</v>
      </c>
      <c r="B1976" s="8" t="str">
        <f>"54282023070321434799760"</f>
        <v>54282023070321434799760</v>
      </c>
      <c r="C1976" s="8" t="s">
        <v>16</v>
      </c>
      <c r="D1976" s="8" t="str">
        <f>"吴雪娟"</f>
        <v>吴雪娟</v>
      </c>
      <c r="E1976" s="8"/>
    </row>
    <row r="1977" spans="1:5" ht="21.75" customHeight="1">
      <c r="A1977" s="7">
        <v>1975</v>
      </c>
      <c r="B1977" s="8" t="str">
        <f>"54282023070322055299868"</f>
        <v>54282023070322055299868</v>
      </c>
      <c r="C1977" s="8" t="s">
        <v>16</v>
      </c>
      <c r="D1977" s="8" t="str">
        <f>"王开莹"</f>
        <v>王开莹</v>
      </c>
      <c r="E1977" s="8"/>
    </row>
    <row r="1978" spans="1:5" ht="21.75" customHeight="1">
      <c r="A1978" s="7">
        <v>1976</v>
      </c>
      <c r="B1978" s="8" t="str">
        <f>"54282023070322290699980"</f>
        <v>54282023070322290699980</v>
      </c>
      <c r="C1978" s="8" t="s">
        <v>16</v>
      </c>
      <c r="D1978" s="8" t="str">
        <f>"赵学芳"</f>
        <v>赵学芳</v>
      </c>
      <c r="E1978" s="8"/>
    </row>
    <row r="1979" spans="1:5" ht="21.75" customHeight="1">
      <c r="A1979" s="7">
        <v>1977</v>
      </c>
      <c r="B1979" s="8" t="str">
        <f>"54282023070313322797407"</f>
        <v>54282023070313322797407</v>
      </c>
      <c r="C1979" s="8" t="s">
        <v>16</v>
      </c>
      <c r="D1979" s="8" t="str">
        <f>"胡妮娜"</f>
        <v>胡妮娜</v>
      </c>
      <c r="E1979" s="8"/>
    </row>
    <row r="1980" spans="1:5" ht="21.75" customHeight="1">
      <c r="A1980" s="7">
        <v>1978</v>
      </c>
      <c r="B1980" s="8" t="str">
        <f>"54282023070313274297394"</f>
        <v>54282023070313274297394</v>
      </c>
      <c r="C1980" s="8" t="s">
        <v>16</v>
      </c>
      <c r="D1980" s="8" t="str">
        <f>"邝春桃"</f>
        <v>邝春桃</v>
      </c>
      <c r="E1980" s="8"/>
    </row>
    <row r="1981" spans="1:5" ht="21.75" customHeight="1">
      <c r="A1981" s="7">
        <v>1979</v>
      </c>
      <c r="B1981" s="8" t="str">
        <f>"54282023070310330296306"</f>
        <v>54282023070310330296306</v>
      </c>
      <c r="C1981" s="8" t="s">
        <v>16</v>
      </c>
      <c r="D1981" s="8" t="str">
        <f>"唐发桃"</f>
        <v>唐发桃</v>
      </c>
      <c r="E1981" s="8"/>
    </row>
    <row r="1982" spans="1:5" ht="21.75" customHeight="1">
      <c r="A1982" s="7">
        <v>1980</v>
      </c>
      <c r="B1982" s="8" t="str">
        <f>"542820230704072207100464"</f>
        <v>542820230704072207100464</v>
      </c>
      <c r="C1982" s="8" t="s">
        <v>16</v>
      </c>
      <c r="D1982" s="8" t="str">
        <f>"林雅"</f>
        <v>林雅</v>
      </c>
      <c r="E1982" s="8"/>
    </row>
    <row r="1983" spans="1:5" ht="21.75" customHeight="1">
      <c r="A1983" s="7">
        <v>1981</v>
      </c>
      <c r="B1983" s="8" t="str">
        <f>"54282023070315263897960"</f>
        <v>54282023070315263897960</v>
      </c>
      <c r="C1983" s="8" t="s">
        <v>16</v>
      </c>
      <c r="D1983" s="8" t="str">
        <f>"陈月童"</f>
        <v>陈月童</v>
      </c>
      <c r="E1983" s="8"/>
    </row>
    <row r="1984" spans="1:5" ht="21.75" customHeight="1">
      <c r="A1984" s="7">
        <v>1982</v>
      </c>
      <c r="B1984" s="8" t="str">
        <f>"542820230704080352100511"</f>
        <v>542820230704080352100511</v>
      </c>
      <c r="C1984" s="8" t="s">
        <v>16</v>
      </c>
      <c r="D1984" s="8" t="str">
        <f>"谢艳芬"</f>
        <v>谢艳芬</v>
      </c>
      <c r="E1984" s="8"/>
    </row>
    <row r="1985" spans="1:5" ht="21.75" customHeight="1">
      <c r="A1985" s="7">
        <v>1983</v>
      </c>
      <c r="B1985" s="8" t="str">
        <f>"542820230704082608100570"</f>
        <v>542820230704082608100570</v>
      </c>
      <c r="C1985" s="8" t="s">
        <v>16</v>
      </c>
      <c r="D1985" s="8" t="str">
        <f>"符晓玉"</f>
        <v>符晓玉</v>
      </c>
      <c r="E1985" s="8"/>
    </row>
    <row r="1986" spans="1:5" ht="21.75" customHeight="1">
      <c r="A1986" s="7">
        <v>1984</v>
      </c>
      <c r="B1986" s="8" t="str">
        <f>"54282023070322112899903"</f>
        <v>54282023070322112899903</v>
      </c>
      <c r="C1986" s="8" t="s">
        <v>16</v>
      </c>
      <c r="D1986" s="8" t="str">
        <f>"曾苗"</f>
        <v>曾苗</v>
      </c>
      <c r="E1986" s="8"/>
    </row>
    <row r="1987" spans="1:5" ht="21.75" customHeight="1">
      <c r="A1987" s="7">
        <v>1985</v>
      </c>
      <c r="B1987" s="8" t="str">
        <f>"542820230704094543100943"</f>
        <v>542820230704094543100943</v>
      </c>
      <c r="C1987" s="8" t="s">
        <v>16</v>
      </c>
      <c r="D1987" s="8" t="str">
        <f>"林志娜"</f>
        <v>林志娜</v>
      </c>
      <c r="E1987" s="8"/>
    </row>
    <row r="1988" spans="1:5" ht="21.75" customHeight="1">
      <c r="A1988" s="7">
        <v>1986</v>
      </c>
      <c r="B1988" s="8" t="str">
        <f>"542820230704100402101004"</f>
        <v>542820230704100402101004</v>
      </c>
      <c r="C1988" s="8" t="s">
        <v>16</v>
      </c>
      <c r="D1988" s="8" t="str">
        <f>"邓苗苗"</f>
        <v>邓苗苗</v>
      </c>
      <c r="E1988" s="8"/>
    </row>
    <row r="1989" spans="1:5" ht="21.75" customHeight="1">
      <c r="A1989" s="7">
        <v>1987</v>
      </c>
      <c r="B1989" s="8" t="str">
        <f>"542820230704093242100869"</f>
        <v>542820230704093242100869</v>
      </c>
      <c r="C1989" s="8" t="s">
        <v>16</v>
      </c>
      <c r="D1989" s="8" t="str">
        <f>"龙欣欣"</f>
        <v>龙欣欣</v>
      </c>
      <c r="E1989" s="8"/>
    </row>
    <row r="1990" spans="1:5" ht="21.75" customHeight="1">
      <c r="A1990" s="7">
        <v>1988</v>
      </c>
      <c r="B1990" s="8" t="str">
        <f>"54282023063018374090176"</f>
        <v>54282023063018374090176</v>
      </c>
      <c r="C1990" s="8" t="s">
        <v>16</v>
      </c>
      <c r="D1990" s="8" t="str">
        <f>"庄美雅"</f>
        <v>庄美雅</v>
      </c>
      <c r="E1990" s="8"/>
    </row>
    <row r="1991" spans="1:5" ht="21.75" customHeight="1">
      <c r="A1991" s="7">
        <v>1989</v>
      </c>
      <c r="B1991" s="8" t="str">
        <f>"542820230704103228101173"</f>
        <v>542820230704103228101173</v>
      </c>
      <c r="C1991" s="8" t="s">
        <v>16</v>
      </c>
      <c r="D1991" s="8" t="str">
        <f>"邢雪"</f>
        <v>邢雪</v>
      </c>
      <c r="E1991" s="8"/>
    </row>
    <row r="1992" spans="1:5" ht="21.75" customHeight="1">
      <c r="A1992" s="7">
        <v>1990</v>
      </c>
      <c r="B1992" s="8" t="str">
        <f>"542820230704110630101356"</f>
        <v>542820230704110630101356</v>
      </c>
      <c r="C1992" s="8" t="s">
        <v>16</v>
      </c>
      <c r="D1992" s="8" t="str">
        <f>"李红"</f>
        <v>李红</v>
      </c>
      <c r="E1992" s="8"/>
    </row>
    <row r="1993" spans="1:5" ht="21.75" customHeight="1">
      <c r="A1993" s="7">
        <v>1991</v>
      </c>
      <c r="B1993" s="8" t="str">
        <f>"542820230704111348101395"</f>
        <v>542820230704111348101395</v>
      </c>
      <c r="C1993" s="8" t="s">
        <v>16</v>
      </c>
      <c r="D1993" s="8" t="str">
        <f>"王春娜"</f>
        <v>王春娜</v>
      </c>
      <c r="E1993" s="8"/>
    </row>
    <row r="1994" spans="1:5" ht="21.75" customHeight="1">
      <c r="A1994" s="7">
        <v>1992</v>
      </c>
      <c r="B1994" s="8" t="str">
        <f>"54282023062809145276778"</f>
        <v>54282023062809145276778</v>
      </c>
      <c r="C1994" s="8" t="s">
        <v>17</v>
      </c>
      <c r="D1994" s="8" t="str">
        <f>"符丽丹"</f>
        <v>符丽丹</v>
      </c>
      <c r="E1994" s="8"/>
    </row>
    <row r="1995" spans="1:5" ht="21.75" customHeight="1">
      <c r="A1995" s="7">
        <v>1993</v>
      </c>
      <c r="B1995" s="8" t="str">
        <f>"54282023062809591177002"</f>
        <v>54282023062809591177002</v>
      </c>
      <c r="C1995" s="8" t="s">
        <v>17</v>
      </c>
      <c r="D1995" s="8" t="str">
        <f>"陈清风"</f>
        <v>陈清风</v>
      </c>
      <c r="E1995" s="8"/>
    </row>
    <row r="1996" spans="1:5" ht="21.75" customHeight="1">
      <c r="A1996" s="7">
        <v>1994</v>
      </c>
      <c r="B1996" s="8" t="str">
        <f>"54282023062810531077327"</f>
        <v>54282023062810531077327</v>
      </c>
      <c r="C1996" s="8" t="s">
        <v>17</v>
      </c>
      <c r="D1996" s="8" t="str">
        <f>"黎芳芳"</f>
        <v>黎芳芳</v>
      </c>
      <c r="E1996" s="8"/>
    </row>
    <row r="1997" spans="1:5" ht="21.75" customHeight="1">
      <c r="A1997" s="7">
        <v>1995</v>
      </c>
      <c r="B1997" s="8" t="str">
        <f>"54282023062812141277719"</f>
        <v>54282023062812141277719</v>
      </c>
      <c r="C1997" s="8" t="s">
        <v>17</v>
      </c>
      <c r="D1997" s="8" t="str">
        <f>"  张莉莉"</f>
        <v>  张莉莉</v>
      </c>
      <c r="E1997" s="8"/>
    </row>
    <row r="1998" spans="1:5" ht="21.75" customHeight="1">
      <c r="A1998" s="7">
        <v>1996</v>
      </c>
      <c r="B1998" s="8" t="str">
        <f>"54282023062812290377785"</f>
        <v>54282023062812290377785</v>
      </c>
      <c r="C1998" s="8" t="s">
        <v>17</v>
      </c>
      <c r="D1998" s="8" t="str">
        <f>"周小明"</f>
        <v>周小明</v>
      </c>
      <c r="E1998" s="8"/>
    </row>
    <row r="1999" spans="1:5" ht="21.75" customHeight="1">
      <c r="A1999" s="7">
        <v>1997</v>
      </c>
      <c r="B1999" s="8" t="str">
        <f>"54282023062813033777937"</f>
        <v>54282023062813033777937</v>
      </c>
      <c r="C1999" s="8" t="s">
        <v>17</v>
      </c>
      <c r="D1999" s="8" t="str">
        <f>"黄秋欣"</f>
        <v>黄秋欣</v>
      </c>
      <c r="E1999" s="8"/>
    </row>
    <row r="2000" spans="1:5" ht="21.75" customHeight="1">
      <c r="A2000" s="7">
        <v>1998</v>
      </c>
      <c r="B2000" s="8" t="str">
        <f>"54282023062815355178496"</f>
        <v>54282023062815355178496</v>
      </c>
      <c r="C2000" s="8" t="s">
        <v>17</v>
      </c>
      <c r="D2000" s="8" t="str">
        <f>"王达萍"</f>
        <v>王达萍</v>
      </c>
      <c r="E2000" s="8"/>
    </row>
    <row r="2001" spans="1:5" ht="21.75" customHeight="1">
      <c r="A2001" s="7">
        <v>1999</v>
      </c>
      <c r="B2001" s="8" t="str">
        <f>"54282023062816180178714"</f>
        <v>54282023062816180178714</v>
      </c>
      <c r="C2001" s="8" t="s">
        <v>17</v>
      </c>
      <c r="D2001" s="8" t="str">
        <f>"王慧娇"</f>
        <v>王慧娇</v>
      </c>
      <c r="E2001" s="8"/>
    </row>
    <row r="2002" spans="1:5" ht="21.75" customHeight="1">
      <c r="A2002" s="7">
        <v>2000</v>
      </c>
      <c r="B2002" s="8" t="str">
        <f>"54282023062810014277019"</f>
        <v>54282023062810014277019</v>
      </c>
      <c r="C2002" s="8" t="s">
        <v>17</v>
      </c>
      <c r="D2002" s="8" t="str">
        <f>"郭青江"</f>
        <v>郭青江</v>
      </c>
      <c r="E2002" s="8"/>
    </row>
    <row r="2003" spans="1:5" ht="21.75" customHeight="1">
      <c r="A2003" s="7">
        <v>2001</v>
      </c>
      <c r="B2003" s="8" t="str">
        <f>"54282023062815121178375"</f>
        <v>54282023062815121178375</v>
      </c>
      <c r="C2003" s="8" t="s">
        <v>17</v>
      </c>
      <c r="D2003" s="8" t="str">
        <f>"韩春玲"</f>
        <v>韩春玲</v>
      </c>
      <c r="E2003" s="8"/>
    </row>
    <row r="2004" spans="1:5" ht="21.75" customHeight="1">
      <c r="A2004" s="7">
        <v>2002</v>
      </c>
      <c r="B2004" s="8" t="str">
        <f>"54282023062818242479199"</f>
        <v>54282023062818242479199</v>
      </c>
      <c r="C2004" s="8" t="s">
        <v>17</v>
      </c>
      <c r="D2004" s="8" t="str">
        <f>"郑雪颖"</f>
        <v>郑雪颖</v>
      </c>
      <c r="E2004" s="8"/>
    </row>
    <row r="2005" spans="1:5" ht="21.75" customHeight="1">
      <c r="A2005" s="7">
        <v>2003</v>
      </c>
      <c r="B2005" s="8" t="str">
        <f>"54282023062818164479170"</f>
        <v>54282023062818164479170</v>
      </c>
      <c r="C2005" s="8" t="s">
        <v>17</v>
      </c>
      <c r="D2005" s="8" t="str">
        <f>"符文倩"</f>
        <v>符文倩</v>
      </c>
      <c r="E2005" s="8"/>
    </row>
    <row r="2006" spans="1:5" ht="21.75" customHeight="1">
      <c r="A2006" s="7">
        <v>2004</v>
      </c>
      <c r="B2006" s="8" t="str">
        <f>"54282023062810050577035"</f>
        <v>54282023062810050577035</v>
      </c>
      <c r="C2006" s="8" t="s">
        <v>17</v>
      </c>
      <c r="D2006" s="8" t="str">
        <f>"陈奕奕"</f>
        <v>陈奕奕</v>
      </c>
      <c r="E2006" s="8"/>
    </row>
    <row r="2007" spans="1:5" ht="21.75" customHeight="1">
      <c r="A2007" s="7">
        <v>2005</v>
      </c>
      <c r="B2007" s="8" t="str">
        <f>"54282023062818382579252"</f>
        <v>54282023062818382579252</v>
      </c>
      <c r="C2007" s="8" t="s">
        <v>17</v>
      </c>
      <c r="D2007" s="8" t="str">
        <f>"林心如"</f>
        <v>林心如</v>
      </c>
      <c r="E2007" s="8"/>
    </row>
    <row r="2008" spans="1:5" ht="21.75" customHeight="1">
      <c r="A2008" s="7">
        <v>2006</v>
      </c>
      <c r="B2008" s="8" t="str">
        <f>"54282023062819310279394"</f>
        <v>54282023062819310279394</v>
      </c>
      <c r="C2008" s="8" t="s">
        <v>17</v>
      </c>
      <c r="D2008" s="8" t="str">
        <f>"冯红蕾"</f>
        <v>冯红蕾</v>
      </c>
      <c r="E2008" s="8"/>
    </row>
    <row r="2009" spans="1:5" ht="21.75" customHeight="1">
      <c r="A2009" s="7">
        <v>2007</v>
      </c>
      <c r="B2009" s="8" t="str">
        <f>"54282023062819114379342"</f>
        <v>54282023062819114379342</v>
      </c>
      <c r="C2009" s="8" t="s">
        <v>17</v>
      </c>
      <c r="D2009" s="8" t="str">
        <f>"符鉴霞"</f>
        <v>符鉴霞</v>
      </c>
      <c r="E2009" s="8"/>
    </row>
    <row r="2010" spans="1:5" ht="21.75" customHeight="1">
      <c r="A2010" s="7">
        <v>2008</v>
      </c>
      <c r="B2010" s="8" t="str">
        <f>"54282023062820151979540"</f>
        <v>54282023062820151979540</v>
      </c>
      <c r="C2010" s="8" t="s">
        <v>17</v>
      </c>
      <c r="D2010" s="8" t="str">
        <f>"郭丽爱"</f>
        <v>郭丽爱</v>
      </c>
      <c r="E2010" s="8"/>
    </row>
    <row r="2011" spans="1:5" ht="21.75" customHeight="1">
      <c r="A2011" s="7">
        <v>2009</v>
      </c>
      <c r="B2011" s="8" t="str">
        <f>"54282023062821100779734"</f>
        <v>54282023062821100779734</v>
      </c>
      <c r="C2011" s="8" t="s">
        <v>17</v>
      </c>
      <c r="D2011" s="8" t="str">
        <f>"陈婆保"</f>
        <v>陈婆保</v>
      </c>
      <c r="E2011" s="8"/>
    </row>
    <row r="2012" spans="1:5" ht="21.75" customHeight="1">
      <c r="A2012" s="7">
        <v>2010</v>
      </c>
      <c r="B2012" s="8" t="str">
        <f>"54282023062812490577882"</f>
        <v>54282023062812490577882</v>
      </c>
      <c r="C2012" s="8" t="s">
        <v>17</v>
      </c>
      <c r="D2012" s="8" t="str">
        <f>"王娟"</f>
        <v>王娟</v>
      </c>
      <c r="E2012" s="8"/>
    </row>
    <row r="2013" spans="1:5" ht="21.75" customHeight="1">
      <c r="A2013" s="7">
        <v>2011</v>
      </c>
      <c r="B2013" s="8" t="str">
        <f>"54282023062821050579712"</f>
        <v>54282023062821050579712</v>
      </c>
      <c r="C2013" s="8" t="s">
        <v>17</v>
      </c>
      <c r="D2013" s="8" t="str">
        <f>"胡燕莉"</f>
        <v>胡燕莉</v>
      </c>
      <c r="E2013" s="8"/>
    </row>
    <row r="2014" spans="1:5" ht="21.75" customHeight="1">
      <c r="A2014" s="7">
        <v>2012</v>
      </c>
      <c r="B2014" s="8" t="str">
        <f>"54282023062820033779490"</f>
        <v>54282023062820033779490</v>
      </c>
      <c r="C2014" s="8" t="s">
        <v>17</v>
      </c>
      <c r="D2014" s="8" t="str">
        <f>"林军珠"</f>
        <v>林军珠</v>
      </c>
      <c r="E2014" s="8"/>
    </row>
    <row r="2015" spans="1:5" ht="21.75" customHeight="1">
      <c r="A2015" s="7">
        <v>2013</v>
      </c>
      <c r="B2015" s="8" t="str">
        <f>"54282023062822024379984"</f>
        <v>54282023062822024379984</v>
      </c>
      <c r="C2015" s="8" t="s">
        <v>17</v>
      </c>
      <c r="D2015" s="8" t="str">
        <f>"占丽雪"</f>
        <v>占丽雪</v>
      </c>
      <c r="E2015" s="8"/>
    </row>
    <row r="2016" spans="1:5" ht="21.75" customHeight="1">
      <c r="A2016" s="7">
        <v>2014</v>
      </c>
      <c r="B2016" s="8" t="str">
        <f>"54282023062822105480017"</f>
        <v>54282023062822105480017</v>
      </c>
      <c r="C2016" s="8" t="s">
        <v>17</v>
      </c>
      <c r="D2016" s="8" t="str">
        <f>"蒲秋慧"</f>
        <v>蒲秋慧</v>
      </c>
      <c r="E2016" s="8"/>
    </row>
    <row r="2017" spans="1:5" ht="21.75" customHeight="1">
      <c r="A2017" s="7">
        <v>2015</v>
      </c>
      <c r="B2017" s="8" t="str">
        <f>"54282023062810191177119"</f>
        <v>54282023062810191177119</v>
      </c>
      <c r="C2017" s="8" t="s">
        <v>17</v>
      </c>
      <c r="D2017" s="8" t="str">
        <f>"何颖"</f>
        <v>何颖</v>
      </c>
      <c r="E2017" s="8"/>
    </row>
    <row r="2018" spans="1:5" ht="21.75" customHeight="1">
      <c r="A2018" s="7">
        <v>2016</v>
      </c>
      <c r="B2018" s="8" t="str">
        <f>"54282023062823021580204"</f>
        <v>54282023062823021580204</v>
      </c>
      <c r="C2018" s="8" t="s">
        <v>17</v>
      </c>
      <c r="D2018" s="8" t="str">
        <f>"余璀琳"</f>
        <v>余璀琳</v>
      </c>
      <c r="E2018" s="8"/>
    </row>
    <row r="2019" spans="1:5" ht="21.75" customHeight="1">
      <c r="A2019" s="7">
        <v>2017</v>
      </c>
      <c r="B2019" s="8" t="str">
        <f>"54282023062906460980454"</f>
        <v>54282023062906460980454</v>
      </c>
      <c r="C2019" s="8" t="s">
        <v>17</v>
      </c>
      <c r="D2019" s="8" t="str">
        <f>"庞建萍"</f>
        <v>庞建萍</v>
      </c>
      <c r="E2019" s="8"/>
    </row>
    <row r="2020" spans="1:5" ht="21.75" customHeight="1">
      <c r="A2020" s="7">
        <v>2018</v>
      </c>
      <c r="B2020" s="8" t="str">
        <f>"54282023062908280980575"</f>
        <v>54282023062908280980575</v>
      </c>
      <c r="C2020" s="8" t="s">
        <v>17</v>
      </c>
      <c r="D2020" s="8" t="str">
        <f>"杨小恋"</f>
        <v>杨小恋</v>
      </c>
      <c r="E2020" s="8"/>
    </row>
    <row r="2021" spans="1:5" ht="21.75" customHeight="1">
      <c r="A2021" s="7">
        <v>2019</v>
      </c>
      <c r="B2021" s="8" t="str">
        <f>"54282023062908310180588"</f>
        <v>54282023062908310180588</v>
      </c>
      <c r="C2021" s="8" t="s">
        <v>17</v>
      </c>
      <c r="D2021" s="8" t="str">
        <f>"吴雄彩"</f>
        <v>吴雄彩</v>
      </c>
      <c r="E2021" s="8"/>
    </row>
    <row r="2022" spans="1:5" ht="21.75" customHeight="1">
      <c r="A2022" s="7">
        <v>2020</v>
      </c>
      <c r="B2022" s="8" t="str">
        <f>"54282023062909580881306"</f>
        <v>54282023062909580881306</v>
      </c>
      <c r="C2022" s="8" t="s">
        <v>17</v>
      </c>
      <c r="D2022" s="8" t="str">
        <f>"傅人杰"</f>
        <v>傅人杰</v>
      </c>
      <c r="E2022" s="8"/>
    </row>
    <row r="2023" spans="1:5" ht="21.75" customHeight="1">
      <c r="A2023" s="7">
        <v>2021</v>
      </c>
      <c r="B2023" s="8" t="str">
        <f>"54282023062909275881009"</f>
        <v>54282023062909275881009</v>
      </c>
      <c r="C2023" s="8" t="s">
        <v>17</v>
      </c>
      <c r="D2023" s="8" t="str">
        <f>"吴春益"</f>
        <v>吴春益</v>
      </c>
      <c r="E2023" s="8"/>
    </row>
    <row r="2024" spans="1:5" ht="21.75" customHeight="1">
      <c r="A2024" s="7">
        <v>2022</v>
      </c>
      <c r="B2024" s="8" t="str">
        <f>"54282023062818035679121"</f>
        <v>54282023062818035679121</v>
      </c>
      <c r="C2024" s="8" t="s">
        <v>17</v>
      </c>
      <c r="D2024" s="8" t="str">
        <f>"刘红丹"</f>
        <v>刘红丹</v>
      </c>
      <c r="E2024" s="8"/>
    </row>
    <row r="2025" spans="1:5" ht="21.75" customHeight="1">
      <c r="A2025" s="7">
        <v>2023</v>
      </c>
      <c r="B2025" s="8" t="str">
        <f>"54282023062910553381854"</f>
        <v>54282023062910553381854</v>
      </c>
      <c r="C2025" s="8" t="s">
        <v>17</v>
      </c>
      <c r="D2025" s="8" t="str">
        <f>"王永慧"</f>
        <v>王永慧</v>
      </c>
      <c r="E2025" s="8"/>
    </row>
    <row r="2026" spans="1:5" ht="21.75" customHeight="1">
      <c r="A2026" s="7">
        <v>2024</v>
      </c>
      <c r="B2026" s="8" t="str">
        <f>"54282023062821230879796"</f>
        <v>54282023062821230879796</v>
      </c>
      <c r="C2026" s="8" t="s">
        <v>17</v>
      </c>
      <c r="D2026" s="8" t="str">
        <f>"冯步佑"</f>
        <v>冯步佑</v>
      </c>
      <c r="E2026" s="8"/>
    </row>
    <row r="2027" spans="1:5" ht="21.75" customHeight="1">
      <c r="A2027" s="7">
        <v>2025</v>
      </c>
      <c r="B2027" s="8" t="str">
        <f>"54282023062911545482289"</f>
        <v>54282023062911545482289</v>
      </c>
      <c r="C2027" s="8" t="s">
        <v>17</v>
      </c>
      <c r="D2027" s="8" t="str">
        <f>"李秀颖"</f>
        <v>李秀颖</v>
      </c>
      <c r="E2027" s="8"/>
    </row>
    <row r="2028" spans="1:5" ht="21.75" customHeight="1">
      <c r="A2028" s="7">
        <v>2026</v>
      </c>
      <c r="B2028" s="8" t="str">
        <f>"54282023062910013781338"</f>
        <v>54282023062910013781338</v>
      </c>
      <c r="C2028" s="8" t="s">
        <v>17</v>
      </c>
      <c r="D2028" s="8" t="str">
        <f>"陈豪婷"</f>
        <v>陈豪婷</v>
      </c>
      <c r="E2028" s="8"/>
    </row>
    <row r="2029" spans="1:5" ht="21.75" customHeight="1">
      <c r="A2029" s="7">
        <v>2027</v>
      </c>
      <c r="B2029" s="8" t="str">
        <f>"54282023062913020282695"</f>
        <v>54282023062913020282695</v>
      </c>
      <c r="C2029" s="8" t="s">
        <v>17</v>
      </c>
      <c r="D2029" s="8" t="str">
        <f>"郭焕兰"</f>
        <v>郭焕兰</v>
      </c>
      <c r="E2029" s="8"/>
    </row>
    <row r="2030" spans="1:5" ht="21.75" customHeight="1">
      <c r="A2030" s="7">
        <v>2028</v>
      </c>
      <c r="B2030" s="8" t="str">
        <f>"54282023062911550482291"</f>
        <v>54282023062911550482291</v>
      </c>
      <c r="C2030" s="8" t="s">
        <v>17</v>
      </c>
      <c r="D2030" s="8" t="str">
        <f>"文武真"</f>
        <v>文武真</v>
      </c>
      <c r="E2030" s="8"/>
    </row>
    <row r="2031" spans="1:5" ht="21.75" customHeight="1">
      <c r="A2031" s="7">
        <v>2029</v>
      </c>
      <c r="B2031" s="8" t="str">
        <f>"54282023062813080377951"</f>
        <v>54282023062813080377951</v>
      </c>
      <c r="C2031" s="8" t="s">
        <v>17</v>
      </c>
      <c r="D2031" s="8" t="str">
        <f>"林柳花"</f>
        <v>林柳花</v>
      </c>
      <c r="E2031" s="8"/>
    </row>
    <row r="2032" spans="1:5" ht="21.75" customHeight="1">
      <c r="A2032" s="7">
        <v>2030</v>
      </c>
      <c r="B2032" s="8" t="str">
        <f>"54282023062913083582727"</f>
        <v>54282023062913083582727</v>
      </c>
      <c r="C2032" s="8" t="s">
        <v>17</v>
      </c>
      <c r="D2032" s="8" t="str">
        <f>"羊尾兰"</f>
        <v>羊尾兰</v>
      </c>
      <c r="E2032" s="8"/>
    </row>
    <row r="2033" spans="1:5" ht="21.75" customHeight="1">
      <c r="A2033" s="7">
        <v>2031</v>
      </c>
      <c r="B2033" s="8" t="str">
        <f>"54282023062910440081772"</f>
        <v>54282023062910440081772</v>
      </c>
      <c r="C2033" s="8" t="s">
        <v>17</v>
      </c>
      <c r="D2033" s="8" t="str">
        <f>"黄红红"</f>
        <v>黄红红</v>
      </c>
      <c r="E2033" s="8"/>
    </row>
    <row r="2034" spans="1:5" ht="21.75" customHeight="1">
      <c r="A2034" s="7">
        <v>2032</v>
      </c>
      <c r="B2034" s="8" t="str">
        <f>"54282023062908222680552"</f>
        <v>54282023062908222680552</v>
      </c>
      <c r="C2034" s="8" t="s">
        <v>17</v>
      </c>
      <c r="D2034" s="8" t="str">
        <f>"曾井养"</f>
        <v>曾井养</v>
      </c>
      <c r="E2034" s="8"/>
    </row>
    <row r="2035" spans="1:5" ht="21.75" customHeight="1">
      <c r="A2035" s="7">
        <v>2033</v>
      </c>
      <c r="B2035" s="8" t="str">
        <f>"54282023062914185983025"</f>
        <v>54282023062914185983025</v>
      </c>
      <c r="C2035" s="8" t="s">
        <v>17</v>
      </c>
      <c r="D2035" s="8" t="str">
        <f>"王秀棉"</f>
        <v>王秀棉</v>
      </c>
      <c r="E2035" s="8"/>
    </row>
    <row r="2036" spans="1:5" ht="21.75" customHeight="1">
      <c r="A2036" s="7">
        <v>2034</v>
      </c>
      <c r="B2036" s="8" t="str">
        <f>"54282023062914010582957"</f>
        <v>54282023062914010582957</v>
      </c>
      <c r="C2036" s="8" t="s">
        <v>17</v>
      </c>
      <c r="D2036" s="8" t="str">
        <f>"邱霞"</f>
        <v>邱霞</v>
      </c>
      <c r="E2036" s="8"/>
    </row>
    <row r="2037" spans="1:5" ht="21.75" customHeight="1">
      <c r="A2037" s="7">
        <v>2035</v>
      </c>
      <c r="B2037" s="8" t="str">
        <f>"54282023062914584683251"</f>
        <v>54282023062914584683251</v>
      </c>
      <c r="C2037" s="8" t="s">
        <v>17</v>
      </c>
      <c r="D2037" s="8" t="str">
        <f>"胡李倩"</f>
        <v>胡李倩</v>
      </c>
      <c r="E2037" s="8"/>
    </row>
    <row r="2038" spans="1:5" ht="21.75" customHeight="1">
      <c r="A2038" s="7">
        <v>2036</v>
      </c>
      <c r="B2038" s="8" t="str">
        <f>"54282023062910541781844"</f>
        <v>54282023062910541781844</v>
      </c>
      <c r="C2038" s="8" t="s">
        <v>17</v>
      </c>
      <c r="D2038" s="8" t="str">
        <f>"李影"</f>
        <v>李影</v>
      </c>
      <c r="E2038" s="8"/>
    </row>
    <row r="2039" spans="1:5" ht="21.75" customHeight="1">
      <c r="A2039" s="7">
        <v>2037</v>
      </c>
      <c r="B2039" s="8" t="str">
        <f>"54282023062915594683702"</f>
        <v>54282023062915594683702</v>
      </c>
      <c r="C2039" s="8" t="s">
        <v>17</v>
      </c>
      <c r="D2039" s="8" t="str">
        <f>"林冰"</f>
        <v>林冰</v>
      </c>
      <c r="E2039" s="8"/>
    </row>
    <row r="2040" spans="1:5" ht="21.75" customHeight="1">
      <c r="A2040" s="7">
        <v>2038</v>
      </c>
      <c r="B2040" s="8" t="str">
        <f>"54282023062917001084132"</f>
        <v>54282023062917001084132</v>
      </c>
      <c r="C2040" s="8" t="s">
        <v>17</v>
      </c>
      <c r="D2040" s="8" t="str">
        <f>"金红楼"</f>
        <v>金红楼</v>
      </c>
      <c r="E2040" s="8"/>
    </row>
    <row r="2041" spans="1:5" ht="21.75" customHeight="1">
      <c r="A2041" s="7">
        <v>2039</v>
      </c>
      <c r="B2041" s="8" t="str">
        <f>"54282023062816235078736"</f>
        <v>54282023062816235078736</v>
      </c>
      <c r="C2041" s="8" t="s">
        <v>17</v>
      </c>
      <c r="D2041" s="8" t="str">
        <f>"王章敏"</f>
        <v>王章敏</v>
      </c>
      <c r="E2041" s="8"/>
    </row>
    <row r="2042" spans="1:5" ht="21.75" customHeight="1">
      <c r="A2042" s="7">
        <v>2040</v>
      </c>
      <c r="B2042" s="8" t="str">
        <f>"54282023062918095484486"</f>
        <v>54282023062918095484486</v>
      </c>
      <c r="C2042" s="8" t="s">
        <v>17</v>
      </c>
      <c r="D2042" s="8" t="str">
        <f>"刘淑娟"</f>
        <v>刘淑娟</v>
      </c>
      <c r="E2042" s="8"/>
    </row>
    <row r="2043" spans="1:5" ht="21.75" customHeight="1">
      <c r="A2043" s="7">
        <v>2041</v>
      </c>
      <c r="B2043" s="8" t="str">
        <f>"54282023062816382478799"</f>
        <v>54282023062816382478799</v>
      </c>
      <c r="C2043" s="8" t="s">
        <v>17</v>
      </c>
      <c r="D2043" s="8" t="str">
        <f>"王国郑"</f>
        <v>王国郑</v>
      </c>
      <c r="E2043" s="8"/>
    </row>
    <row r="2044" spans="1:5" ht="21.75" customHeight="1">
      <c r="A2044" s="7">
        <v>2042</v>
      </c>
      <c r="B2044" s="8" t="str">
        <f>"54282023062919040084746"</f>
        <v>54282023062919040084746</v>
      </c>
      <c r="C2044" s="8" t="s">
        <v>17</v>
      </c>
      <c r="D2044" s="8" t="str">
        <f>"符淑女"</f>
        <v>符淑女</v>
      </c>
      <c r="E2044" s="8"/>
    </row>
    <row r="2045" spans="1:5" ht="21.75" customHeight="1">
      <c r="A2045" s="7">
        <v>2043</v>
      </c>
      <c r="B2045" s="8" t="str">
        <f>"54282023062819545379457"</f>
        <v>54282023062819545379457</v>
      </c>
      <c r="C2045" s="8" t="s">
        <v>17</v>
      </c>
      <c r="D2045" s="8" t="str">
        <f>"林玉花"</f>
        <v>林玉花</v>
      </c>
      <c r="E2045" s="8"/>
    </row>
    <row r="2046" spans="1:5" ht="21.75" customHeight="1">
      <c r="A2046" s="7">
        <v>2044</v>
      </c>
      <c r="B2046" s="8" t="str">
        <f>"54282023062919542684996"</f>
        <v>54282023062919542684996</v>
      </c>
      <c r="C2046" s="8" t="s">
        <v>17</v>
      </c>
      <c r="D2046" s="8" t="str">
        <f>"陈文艳"</f>
        <v>陈文艳</v>
      </c>
      <c r="E2046" s="8"/>
    </row>
    <row r="2047" spans="1:5" ht="21.75" customHeight="1">
      <c r="A2047" s="7">
        <v>2045</v>
      </c>
      <c r="B2047" s="8" t="str">
        <f>"54282023062921195485526"</f>
        <v>54282023062921195485526</v>
      </c>
      <c r="C2047" s="8" t="s">
        <v>17</v>
      </c>
      <c r="D2047" s="8" t="str">
        <f>"苏丽燕"</f>
        <v>苏丽燕</v>
      </c>
      <c r="E2047" s="8"/>
    </row>
    <row r="2048" spans="1:5" ht="21.75" customHeight="1">
      <c r="A2048" s="7">
        <v>2046</v>
      </c>
      <c r="B2048" s="8" t="str">
        <f>"54282023062920453585289"</f>
        <v>54282023062920453585289</v>
      </c>
      <c r="C2048" s="8" t="s">
        <v>17</v>
      </c>
      <c r="D2048" s="8" t="str">
        <f>"符永花"</f>
        <v>符永花</v>
      </c>
      <c r="E2048" s="8"/>
    </row>
    <row r="2049" spans="1:5" ht="21.75" customHeight="1">
      <c r="A2049" s="7">
        <v>2047</v>
      </c>
      <c r="B2049" s="8" t="str">
        <f>"54282023062918405284625"</f>
        <v>54282023062918405284625</v>
      </c>
      <c r="C2049" s="8" t="s">
        <v>17</v>
      </c>
      <c r="D2049" s="8" t="str">
        <f>"陈是丽"</f>
        <v>陈是丽</v>
      </c>
      <c r="E2049" s="8"/>
    </row>
    <row r="2050" spans="1:5" ht="21.75" customHeight="1">
      <c r="A2050" s="7">
        <v>2048</v>
      </c>
      <c r="B2050" s="8" t="str">
        <f>"54282023062922244985946"</f>
        <v>54282023062922244985946</v>
      </c>
      <c r="C2050" s="8" t="s">
        <v>17</v>
      </c>
      <c r="D2050" s="8" t="str">
        <f>"谢春"</f>
        <v>谢春</v>
      </c>
      <c r="E2050" s="8"/>
    </row>
    <row r="2051" spans="1:5" ht="21.75" customHeight="1">
      <c r="A2051" s="7">
        <v>2049</v>
      </c>
      <c r="B2051" s="8" t="str">
        <f>"54282023062922344386010"</f>
        <v>54282023062922344386010</v>
      </c>
      <c r="C2051" s="8" t="s">
        <v>17</v>
      </c>
      <c r="D2051" s="8" t="str">
        <f>"文凤因"</f>
        <v>文凤因</v>
      </c>
      <c r="E2051" s="8"/>
    </row>
    <row r="2052" spans="1:5" ht="21.75" customHeight="1">
      <c r="A2052" s="7">
        <v>2050</v>
      </c>
      <c r="B2052" s="8" t="str">
        <f>"54282023062921553085763"</f>
        <v>54282023062921553085763</v>
      </c>
      <c r="C2052" s="8" t="s">
        <v>17</v>
      </c>
      <c r="D2052" s="8" t="str">
        <f>"刘江儒 "</f>
        <v>刘江儒 </v>
      </c>
      <c r="E2052" s="8"/>
    </row>
    <row r="2053" spans="1:5" ht="21.75" customHeight="1">
      <c r="A2053" s="7">
        <v>2051</v>
      </c>
      <c r="B2053" s="8" t="str">
        <f>"54282023062822074680004"</f>
        <v>54282023062822074680004</v>
      </c>
      <c r="C2053" s="8" t="s">
        <v>17</v>
      </c>
      <c r="D2053" s="8" t="str">
        <f>"符聘"</f>
        <v>符聘</v>
      </c>
      <c r="E2053" s="8"/>
    </row>
    <row r="2054" spans="1:5" ht="21.75" customHeight="1">
      <c r="A2054" s="7">
        <v>2052</v>
      </c>
      <c r="B2054" s="8" t="str">
        <f>"54282023062815385778520"</f>
        <v>54282023062815385778520</v>
      </c>
      <c r="C2054" s="8" t="s">
        <v>17</v>
      </c>
      <c r="D2054" s="8" t="str">
        <f>"李海銮"</f>
        <v>李海銮</v>
      </c>
      <c r="E2054" s="8"/>
    </row>
    <row r="2055" spans="1:5" ht="21.75" customHeight="1">
      <c r="A2055" s="7">
        <v>2053</v>
      </c>
      <c r="B2055" s="8" t="str">
        <f>"54282023062914573483243"</f>
        <v>54282023062914573483243</v>
      </c>
      <c r="C2055" s="8" t="s">
        <v>17</v>
      </c>
      <c r="D2055" s="8" t="str">
        <f>"周克芳"</f>
        <v>周克芳</v>
      </c>
      <c r="E2055" s="8"/>
    </row>
    <row r="2056" spans="1:5" ht="21.75" customHeight="1">
      <c r="A2056" s="7">
        <v>2054</v>
      </c>
      <c r="B2056" s="8" t="str">
        <f>"54282023062810074077053"</f>
        <v>54282023062810074077053</v>
      </c>
      <c r="C2056" s="8" t="s">
        <v>17</v>
      </c>
      <c r="D2056" s="8" t="str">
        <f>"李建丹"</f>
        <v>李建丹</v>
      </c>
      <c r="E2056" s="8"/>
    </row>
    <row r="2057" spans="1:5" ht="21.75" customHeight="1">
      <c r="A2057" s="7">
        <v>2055</v>
      </c>
      <c r="B2057" s="8" t="str">
        <f>"54282023062810161877106"</f>
        <v>54282023062810161877106</v>
      </c>
      <c r="C2057" s="8" t="s">
        <v>17</v>
      </c>
      <c r="D2057" s="8" t="str">
        <f>"蒲惟媛"</f>
        <v>蒲惟媛</v>
      </c>
      <c r="E2057" s="8"/>
    </row>
    <row r="2058" spans="1:5" ht="21.75" customHeight="1">
      <c r="A2058" s="7">
        <v>2056</v>
      </c>
      <c r="B2058" s="8" t="str">
        <f>"54282023062908465580648"</f>
        <v>54282023062908465580648</v>
      </c>
      <c r="C2058" s="8" t="s">
        <v>17</v>
      </c>
      <c r="D2058" s="8" t="str">
        <f>"符少春"</f>
        <v>符少春</v>
      </c>
      <c r="E2058" s="8"/>
    </row>
    <row r="2059" spans="1:5" ht="21.75" customHeight="1">
      <c r="A2059" s="7">
        <v>2057</v>
      </c>
      <c r="B2059" s="8" t="str">
        <f>"54282023063011191987938"</f>
        <v>54282023063011191987938</v>
      </c>
      <c r="C2059" s="8" t="s">
        <v>17</v>
      </c>
      <c r="D2059" s="8" t="str">
        <f>"符爱芳"</f>
        <v>符爱芳</v>
      </c>
      <c r="E2059" s="8"/>
    </row>
    <row r="2060" spans="1:5" ht="21.75" customHeight="1">
      <c r="A2060" s="7">
        <v>2058</v>
      </c>
      <c r="B2060" s="8" t="str">
        <f>"54282023062914283783070"</f>
        <v>54282023062914283783070</v>
      </c>
      <c r="C2060" s="8" t="s">
        <v>17</v>
      </c>
      <c r="D2060" s="8" t="str">
        <f>"李小梦"</f>
        <v>李小梦</v>
      </c>
      <c r="E2060" s="8"/>
    </row>
    <row r="2061" spans="1:5" ht="21.75" customHeight="1">
      <c r="A2061" s="7">
        <v>2059</v>
      </c>
      <c r="B2061" s="8" t="str">
        <f>"54282023063013031488531"</f>
        <v>54282023063013031488531</v>
      </c>
      <c r="C2061" s="8" t="s">
        <v>17</v>
      </c>
      <c r="D2061" s="8" t="str">
        <f>"林柳桃"</f>
        <v>林柳桃</v>
      </c>
      <c r="E2061" s="8"/>
    </row>
    <row r="2062" spans="1:5" ht="21.75" customHeight="1">
      <c r="A2062" s="7">
        <v>2060</v>
      </c>
      <c r="B2062" s="8" t="str">
        <f>"54282023062912350482546"</f>
        <v>54282023062912350482546</v>
      </c>
      <c r="C2062" s="8" t="s">
        <v>17</v>
      </c>
      <c r="D2062" s="8" t="str">
        <f>"沈金秋"</f>
        <v>沈金秋</v>
      </c>
      <c r="E2062" s="8"/>
    </row>
    <row r="2063" spans="1:5" ht="21.75" customHeight="1">
      <c r="A2063" s="7">
        <v>2061</v>
      </c>
      <c r="B2063" s="8" t="str">
        <f>"54282023062916122883798"</f>
        <v>54282023062916122883798</v>
      </c>
      <c r="C2063" s="8" t="s">
        <v>17</v>
      </c>
      <c r="D2063" s="8" t="str">
        <f>"陈瑶"</f>
        <v>陈瑶</v>
      </c>
      <c r="E2063" s="8"/>
    </row>
    <row r="2064" spans="1:5" ht="21.75" customHeight="1">
      <c r="A2064" s="7">
        <v>2062</v>
      </c>
      <c r="B2064" s="8" t="str">
        <f>"54282023062810160377103"</f>
        <v>54282023062810160377103</v>
      </c>
      <c r="C2064" s="8" t="s">
        <v>17</v>
      </c>
      <c r="D2064" s="8" t="str">
        <f>"李萍丹"</f>
        <v>李萍丹</v>
      </c>
      <c r="E2064" s="8"/>
    </row>
    <row r="2065" spans="1:5" ht="21.75" customHeight="1">
      <c r="A2065" s="7">
        <v>2063</v>
      </c>
      <c r="B2065" s="8" t="str">
        <f>"54282023063016501489924"</f>
        <v>54282023063016501489924</v>
      </c>
      <c r="C2065" s="8" t="s">
        <v>17</v>
      </c>
      <c r="D2065" s="8" t="str">
        <f>"周文娜"</f>
        <v>周文娜</v>
      </c>
      <c r="E2065" s="8"/>
    </row>
    <row r="2066" spans="1:5" ht="21.75" customHeight="1">
      <c r="A2066" s="7">
        <v>2064</v>
      </c>
      <c r="B2066" s="8" t="str">
        <f>"54282023062916444984014"</f>
        <v>54282023062916444984014</v>
      </c>
      <c r="C2066" s="8" t="s">
        <v>17</v>
      </c>
      <c r="D2066" s="8" t="str">
        <f>"苏小敏"</f>
        <v>苏小敏</v>
      </c>
      <c r="E2066" s="8"/>
    </row>
    <row r="2067" spans="1:5" ht="21.75" customHeight="1">
      <c r="A2067" s="7">
        <v>2065</v>
      </c>
      <c r="B2067" s="8" t="str">
        <f>"54282023063018185490137"</f>
        <v>54282023063018185490137</v>
      </c>
      <c r="C2067" s="8" t="s">
        <v>17</v>
      </c>
      <c r="D2067" s="8" t="str">
        <f>"李明丽"</f>
        <v>李明丽</v>
      </c>
      <c r="E2067" s="8"/>
    </row>
    <row r="2068" spans="1:5" ht="21.75" customHeight="1">
      <c r="A2068" s="7">
        <v>2066</v>
      </c>
      <c r="B2068" s="8" t="str">
        <f>"54282023062820190579553"</f>
        <v>54282023062820190579553</v>
      </c>
      <c r="C2068" s="8" t="s">
        <v>17</v>
      </c>
      <c r="D2068" s="8" t="str">
        <f>"周美霞"</f>
        <v>周美霞</v>
      </c>
      <c r="E2068" s="8"/>
    </row>
    <row r="2069" spans="1:5" ht="21.75" customHeight="1">
      <c r="A2069" s="7">
        <v>2067</v>
      </c>
      <c r="B2069" s="8" t="str">
        <f>"54282023063019595390316"</f>
        <v>54282023063019595390316</v>
      </c>
      <c r="C2069" s="8" t="s">
        <v>17</v>
      </c>
      <c r="D2069" s="8" t="str">
        <f>"陈小烨"</f>
        <v>陈小烨</v>
      </c>
      <c r="E2069" s="8"/>
    </row>
    <row r="2070" spans="1:5" ht="21.75" customHeight="1">
      <c r="A2070" s="7">
        <v>2068</v>
      </c>
      <c r="B2070" s="8" t="str">
        <f>"54282023063020111590337"</f>
        <v>54282023063020111590337</v>
      </c>
      <c r="C2070" s="8" t="s">
        <v>17</v>
      </c>
      <c r="D2070" s="8" t="str">
        <f>"罗晶"</f>
        <v>罗晶</v>
      </c>
      <c r="E2070" s="8"/>
    </row>
    <row r="2071" spans="1:5" ht="21.75" customHeight="1">
      <c r="A2071" s="7">
        <v>2069</v>
      </c>
      <c r="B2071" s="8" t="str">
        <f>"54282023063020485490409"</f>
        <v>54282023063020485490409</v>
      </c>
      <c r="C2071" s="8" t="s">
        <v>17</v>
      </c>
      <c r="D2071" s="8" t="str">
        <f>"王颖"</f>
        <v>王颖</v>
      </c>
      <c r="E2071" s="8"/>
    </row>
    <row r="2072" spans="1:5" ht="21.75" customHeight="1">
      <c r="A2072" s="7">
        <v>2070</v>
      </c>
      <c r="B2072" s="8" t="str">
        <f>"54282023063019502290303"</f>
        <v>54282023063019502290303</v>
      </c>
      <c r="C2072" s="8" t="s">
        <v>17</v>
      </c>
      <c r="D2072" s="8" t="str">
        <f>"王翔"</f>
        <v>王翔</v>
      </c>
      <c r="E2072" s="8"/>
    </row>
    <row r="2073" spans="1:5" ht="21.75" customHeight="1">
      <c r="A2073" s="7">
        <v>2071</v>
      </c>
      <c r="B2073" s="8" t="str">
        <f>"54282023063012391488379"</f>
        <v>54282023063012391488379</v>
      </c>
      <c r="C2073" s="8" t="s">
        <v>17</v>
      </c>
      <c r="D2073" s="8" t="str">
        <f>"何秀丹"</f>
        <v>何秀丹</v>
      </c>
      <c r="E2073" s="8"/>
    </row>
    <row r="2074" spans="1:5" ht="21.75" customHeight="1">
      <c r="A2074" s="7">
        <v>2072</v>
      </c>
      <c r="B2074" s="8" t="str">
        <f>"54282023070100324990774"</f>
        <v>54282023070100324990774</v>
      </c>
      <c r="C2074" s="8" t="s">
        <v>17</v>
      </c>
      <c r="D2074" s="8" t="str">
        <f>"王诗彤"</f>
        <v>王诗彤</v>
      </c>
      <c r="E2074" s="8"/>
    </row>
    <row r="2075" spans="1:5" ht="21.75" customHeight="1">
      <c r="A2075" s="7">
        <v>2073</v>
      </c>
      <c r="B2075" s="8" t="str">
        <f>"54282023070107155990817"</f>
        <v>54282023070107155990817</v>
      </c>
      <c r="C2075" s="8" t="s">
        <v>17</v>
      </c>
      <c r="D2075" s="8" t="str">
        <f>"林丽珍"</f>
        <v>林丽珍</v>
      </c>
      <c r="E2075" s="8"/>
    </row>
    <row r="2076" spans="1:5" ht="21.75" customHeight="1">
      <c r="A2076" s="7">
        <v>2074</v>
      </c>
      <c r="B2076" s="8" t="str">
        <f>"54282023063023220790685"</f>
        <v>54282023063023220790685</v>
      </c>
      <c r="C2076" s="8" t="s">
        <v>17</v>
      </c>
      <c r="D2076" s="8" t="str">
        <f>"骆秀川"</f>
        <v>骆秀川</v>
      </c>
      <c r="E2076" s="8"/>
    </row>
    <row r="2077" spans="1:5" ht="21.75" customHeight="1">
      <c r="A2077" s="7">
        <v>2075</v>
      </c>
      <c r="B2077" s="8" t="str">
        <f>"54282023063010031187381"</f>
        <v>54282023063010031187381</v>
      </c>
      <c r="C2077" s="8" t="s">
        <v>17</v>
      </c>
      <c r="D2077" s="8" t="str">
        <f>"马凡力"</f>
        <v>马凡力</v>
      </c>
      <c r="E2077" s="8"/>
    </row>
    <row r="2078" spans="1:5" ht="21.75" customHeight="1">
      <c r="A2078" s="7">
        <v>2076</v>
      </c>
      <c r="B2078" s="8" t="str">
        <f>"54282023062814360478205"</f>
        <v>54282023062814360478205</v>
      </c>
      <c r="C2078" s="8" t="s">
        <v>17</v>
      </c>
      <c r="D2078" s="8" t="str">
        <f>"陈显雯"</f>
        <v>陈显雯</v>
      </c>
      <c r="E2078" s="8"/>
    </row>
    <row r="2079" spans="1:5" ht="21.75" customHeight="1">
      <c r="A2079" s="7">
        <v>2077</v>
      </c>
      <c r="B2079" s="8" t="str">
        <f>"54282023062813443878048"</f>
        <v>54282023062813443878048</v>
      </c>
      <c r="C2079" s="8" t="s">
        <v>17</v>
      </c>
      <c r="D2079" s="8" t="str">
        <f>"卢春琴"</f>
        <v>卢春琴</v>
      </c>
      <c r="E2079" s="8"/>
    </row>
    <row r="2080" spans="1:5" ht="21.75" customHeight="1">
      <c r="A2080" s="7">
        <v>2078</v>
      </c>
      <c r="B2080" s="8" t="str">
        <f>"54282023062922585786133"</f>
        <v>54282023062922585786133</v>
      </c>
      <c r="C2080" s="8" t="s">
        <v>17</v>
      </c>
      <c r="D2080" s="8" t="str">
        <f>"王青雪"</f>
        <v>王青雪</v>
      </c>
      <c r="E2080" s="8"/>
    </row>
    <row r="2081" spans="1:5" ht="21.75" customHeight="1">
      <c r="A2081" s="7">
        <v>2079</v>
      </c>
      <c r="B2081" s="8" t="str">
        <f>"54282023062809431976918"</f>
        <v>54282023062809431976918</v>
      </c>
      <c r="C2081" s="8" t="s">
        <v>17</v>
      </c>
      <c r="D2081" s="8" t="str">
        <f>"李玉慧"</f>
        <v>李玉慧</v>
      </c>
      <c r="E2081" s="8"/>
    </row>
    <row r="2082" spans="1:5" ht="21.75" customHeight="1">
      <c r="A2082" s="7">
        <v>2080</v>
      </c>
      <c r="B2082" s="8" t="str">
        <f>"54282023063011512988115"</f>
        <v>54282023063011512988115</v>
      </c>
      <c r="C2082" s="8" t="s">
        <v>17</v>
      </c>
      <c r="D2082" s="8" t="str">
        <f>"李明芳"</f>
        <v>李明芳</v>
      </c>
      <c r="E2082" s="8"/>
    </row>
    <row r="2083" spans="1:5" ht="21.75" customHeight="1">
      <c r="A2083" s="7">
        <v>2081</v>
      </c>
      <c r="B2083" s="8" t="str">
        <f>"54282023062912502782627"</f>
        <v>54282023062912502782627</v>
      </c>
      <c r="C2083" s="8" t="s">
        <v>17</v>
      </c>
      <c r="D2083" s="8" t="str">
        <f>"吴梅花"</f>
        <v>吴梅花</v>
      </c>
      <c r="E2083" s="8"/>
    </row>
    <row r="2084" spans="1:5" ht="21.75" customHeight="1">
      <c r="A2084" s="7">
        <v>2082</v>
      </c>
      <c r="B2084" s="8" t="str">
        <f>"54282023070112530791429"</f>
        <v>54282023070112530791429</v>
      </c>
      <c r="C2084" s="8" t="s">
        <v>17</v>
      </c>
      <c r="D2084" s="8" t="str">
        <f>"郑王香"</f>
        <v>郑王香</v>
      </c>
      <c r="E2084" s="8"/>
    </row>
    <row r="2085" spans="1:5" ht="21.75" customHeight="1">
      <c r="A2085" s="7">
        <v>2083</v>
      </c>
      <c r="B2085" s="8" t="str">
        <f>"54282023062820462879644"</f>
        <v>54282023062820462879644</v>
      </c>
      <c r="C2085" s="8" t="s">
        <v>17</v>
      </c>
      <c r="D2085" s="8" t="str">
        <f>"林文露"</f>
        <v>林文露</v>
      </c>
      <c r="E2085" s="8"/>
    </row>
    <row r="2086" spans="1:5" ht="21.75" customHeight="1">
      <c r="A2086" s="7">
        <v>2084</v>
      </c>
      <c r="B2086" s="8" t="str">
        <f>"54282023070118334792059"</f>
        <v>54282023070118334792059</v>
      </c>
      <c r="C2086" s="8" t="s">
        <v>17</v>
      </c>
      <c r="D2086" s="8" t="str">
        <f>"许倩"</f>
        <v>许倩</v>
      </c>
      <c r="E2086" s="8"/>
    </row>
    <row r="2087" spans="1:5" ht="21.75" customHeight="1">
      <c r="A2087" s="7">
        <v>2085</v>
      </c>
      <c r="B2087" s="8" t="str">
        <f>"54282023070120352292316"</f>
        <v>54282023070120352292316</v>
      </c>
      <c r="C2087" s="8" t="s">
        <v>17</v>
      </c>
      <c r="D2087" s="8" t="str">
        <f>"周保风"</f>
        <v>周保风</v>
      </c>
      <c r="E2087" s="8"/>
    </row>
    <row r="2088" spans="1:5" ht="21.75" customHeight="1">
      <c r="A2088" s="7">
        <v>2086</v>
      </c>
      <c r="B2088" s="8" t="str">
        <f>"54282023062814334278198"</f>
        <v>54282023062814334278198</v>
      </c>
      <c r="C2088" s="8" t="s">
        <v>17</v>
      </c>
      <c r="D2088" s="8" t="str">
        <f>"范春丽"</f>
        <v>范春丽</v>
      </c>
      <c r="E2088" s="8"/>
    </row>
    <row r="2089" spans="1:5" ht="21.75" customHeight="1">
      <c r="A2089" s="7">
        <v>2087</v>
      </c>
      <c r="B2089" s="8" t="str">
        <f>"54282023070120345292313"</f>
        <v>54282023070120345292313</v>
      </c>
      <c r="C2089" s="8" t="s">
        <v>17</v>
      </c>
      <c r="D2089" s="8" t="str">
        <f>"梁育优"</f>
        <v>梁育优</v>
      </c>
      <c r="E2089" s="8"/>
    </row>
    <row r="2090" spans="1:5" ht="21.75" customHeight="1">
      <c r="A2090" s="7">
        <v>2088</v>
      </c>
      <c r="B2090" s="8" t="str">
        <f>"54282023062823270980278"</f>
        <v>54282023062823270980278</v>
      </c>
      <c r="C2090" s="8" t="s">
        <v>17</v>
      </c>
      <c r="D2090" s="8" t="str">
        <f>"陈积情"</f>
        <v>陈积情</v>
      </c>
      <c r="E2090" s="8"/>
    </row>
    <row r="2091" spans="1:5" ht="21.75" customHeight="1">
      <c r="A2091" s="7">
        <v>2089</v>
      </c>
      <c r="B2091" s="8" t="str">
        <f>"54282023070122050692516"</f>
        <v>54282023070122050692516</v>
      </c>
      <c r="C2091" s="8" t="s">
        <v>17</v>
      </c>
      <c r="D2091" s="8" t="str">
        <f>"谢克冰"</f>
        <v>谢克冰</v>
      </c>
      <c r="E2091" s="8"/>
    </row>
    <row r="2092" spans="1:5" ht="21.75" customHeight="1">
      <c r="A2092" s="7">
        <v>2090</v>
      </c>
      <c r="B2092" s="8" t="str">
        <f>"54282023070111564491315"</f>
        <v>54282023070111564491315</v>
      </c>
      <c r="C2092" s="8" t="s">
        <v>17</v>
      </c>
      <c r="D2092" s="8" t="str">
        <f>"陈灵转"</f>
        <v>陈灵转</v>
      </c>
      <c r="E2092" s="8"/>
    </row>
    <row r="2093" spans="1:5" ht="21.75" customHeight="1">
      <c r="A2093" s="7">
        <v>2091</v>
      </c>
      <c r="B2093" s="8" t="str">
        <f>"54282023070117242491930"</f>
        <v>54282023070117242491930</v>
      </c>
      <c r="C2093" s="8" t="s">
        <v>17</v>
      </c>
      <c r="D2093" s="8" t="str">
        <f>"李桂美"</f>
        <v>李桂美</v>
      </c>
      <c r="E2093" s="8"/>
    </row>
    <row r="2094" spans="1:5" ht="21.75" customHeight="1">
      <c r="A2094" s="7">
        <v>2092</v>
      </c>
      <c r="B2094" s="8" t="str">
        <f>"54282023070209495793057"</f>
        <v>54282023070209495793057</v>
      </c>
      <c r="C2094" s="8" t="s">
        <v>17</v>
      </c>
      <c r="D2094" s="8" t="str">
        <f>"解为君"</f>
        <v>解为君</v>
      </c>
      <c r="E2094" s="8"/>
    </row>
    <row r="2095" spans="1:5" ht="21.75" customHeight="1">
      <c r="A2095" s="7">
        <v>2093</v>
      </c>
      <c r="B2095" s="8" t="str">
        <f>"54282023070114043091563"</f>
        <v>54282023070114043091563</v>
      </c>
      <c r="C2095" s="8" t="s">
        <v>17</v>
      </c>
      <c r="D2095" s="8" t="str">
        <f>"曾金蓉"</f>
        <v>曾金蓉</v>
      </c>
      <c r="E2095" s="8"/>
    </row>
    <row r="2096" spans="1:5" ht="21.75" customHeight="1">
      <c r="A2096" s="7">
        <v>2094</v>
      </c>
      <c r="B2096" s="8" t="str">
        <f>"54282023070215570094000"</f>
        <v>54282023070215570094000</v>
      </c>
      <c r="C2096" s="8" t="s">
        <v>17</v>
      </c>
      <c r="D2096" s="8" t="str">
        <f>"钟世丹"</f>
        <v>钟世丹</v>
      </c>
      <c r="E2096" s="8"/>
    </row>
    <row r="2097" spans="1:5" ht="21.75" customHeight="1">
      <c r="A2097" s="7">
        <v>2095</v>
      </c>
      <c r="B2097" s="8" t="str">
        <f>"54282023070216382494109"</f>
        <v>54282023070216382494109</v>
      </c>
      <c r="C2097" s="8" t="s">
        <v>17</v>
      </c>
      <c r="D2097" s="8" t="str">
        <f>"陈观带"</f>
        <v>陈观带</v>
      </c>
      <c r="E2097" s="8"/>
    </row>
    <row r="2098" spans="1:5" ht="21.75" customHeight="1">
      <c r="A2098" s="7">
        <v>2096</v>
      </c>
      <c r="B2098" s="8" t="str">
        <f>"54282023070216524994154"</f>
        <v>54282023070216524994154</v>
      </c>
      <c r="C2098" s="8" t="s">
        <v>17</v>
      </c>
      <c r="D2098" s="8" t="str">
        <f>"董淑玲"</f>
        <v>董淑玲</v>
      </c>
      <c r="E2098" s="8"/>
    </row>
    <row r="2099" spans="1:5" ht="21.75" customHeight="1">
      <c r="A2099" s="7">
        <v>2097</v>
      </c>
      <c r="B2099" s="8" t="str">
        <f>"54282023070111142291217"</f>
        <v>54282023070111142291217</v>
      </c>
      <c r="C2099" s="8" t="s">
        <v>17</v>
      </c>
      <c r="D2099" s="8" t="str">
        <f>"陈红妹"</f>
        <v>陈红妹</v>
      </c>
      <c r="E2099" s="8"/>
    </row>
    <row r="2100" spans="1:5" ht="21.75" customHeight="1">
      <c r="A2100" s="7">
        <v>2098</v>
      </c>
      <c r="B2100" s="8" t="str">
        <f>"54282023070217473594271"</f>
        <v>54282023070217473594271</v>
      </c>
      <c r="C2100" s="8" t="s">
        <v>17</v>
      </c>
      <c r="D2100" s="8" t="str">
        <f>"张玉荷"</f>
        <v>张玉荷</v>
      </c>
      <c r="E2100" s="8"/>
    </row>
    <row r="2101" spans="1:5" ht="21.75" customHeight="1">
      <c r="A2101" s="7">
        <v>2099</v>
      </c>
      <c r="B2101" s="8" t="str">
        <f>"54282023070117495191981"</f>
        <v>54282023070117495191981</v>
      </c>
      <c r="C2101" s="8" t="s">
        <v>17</v>
      </c>
      <c r="D2101" s="8" t="str">
        <f>"高申慧"</f>
        <v>高申慧</v>
      </c>
      <c r="E2101" s="8"/>
    </row>
    <row r="2102" spans="1:5" ht="21.75" customHeight="1">
      <c r="A2102" s="7">
        <v>2100</v>
      </c>
      <c r="B2102" s="8" t="str">
        <f>"54282023062910010381331"</f>
        <v>54282023062910010381331</v>
      </c>
      <c r="C2102" s="8" t="s">
        <v>17</v>
      </c>
      <c r="D2102" s="8" t="str">
        <f>"黄小颖"</f>
        <v>黄小颖</v>
      </c>
      <c r="E2102" s="8"/>
    </row>
    <row r="2103" spans="1:5" ht="21.75" customHeight="1">
      <c r="A2103" s="7">
        <v>2101</v>
      </c>
      <c r="B2103" s="8" t="str">
        <f>"54282023070123072092633"</f>
        <v>54282023070123072092633</v>
      </c>
      <c r="C2103" s="8" t="s">
        <v>17</v>
      </c>
      <c r="D2103" s="8" t="str">
        <f>"郑仔杨"</f>
        <v>郑仔杨</v>
      </c>
      <c r="E2103" s="8"/>
    </row>
    <row r="2104" spans="1:5" ht="21.75" customHeight="1">
      <c r="A2104" s="7">
        <v>2102</v>
      </c>
      <c r="B2104" s="8" t="str">
        <f>"54282023070123405792685"</f>
        <v>54282023070123405792685</v>
      </c>
      <c r="C2104" s="8" t="s">
        <v>17</v>
      </c>
      <c r="D2104" s="8" t="str">
        <f>"陆海娟"</f>
        <v>陆海娟</v>
      </c>
      <c r="E2104" s="8"/>
    </row>
    <row r="2105" spans="1:5" ht="21.75" customHeight="1">
      <c r="A2105" s="7">
        <v>2103</v>
      </c>
      <c r="B2105" s="8" t="str">
        <f>"54282023062820390679614"</f>
        <v>54282023062820390679614</v>
      </c>
      <c r="C2105" s="8" t="s">
        <v>17</v>
      </c>
      <c r="D2105" s="8" t="str">
        <f>"冯祥丹"</f>
        <v>冯祥丹</v>
      </c>
      <c r="E2105" s="8"/>
    </row>
    <row r="2106" spans="1:5" ht="21.75" customHeight="1">
      <c r="A2106" s="7">
        <v>2104</v>
      </c>
      <c r="B2106" s="8" t="str">
        <f>"54282023070222072094876"</f>
        <v>54282023070222072094876</v>
      </c>
      <c r="C2106" s="8" t="s">
        <v>17</v>
      </c>
      <c r="D2106" s="8" t="str">
        <f>"沈三妹"</f>
        <v>沈三妹</v>
      </c>
      <c r="E2106" s="8"/>
    </row>
    <row r="2107" spans="1:5" ht="21.75" customHeight="1">
      <c r="A2107" s="7">
        <v>2105</v>
      </c>
      <c r="B2107" s="8" t="str">
        <f>"54282023070121451392468"</f>
        <v>54282023070121451392468</v>
      </c>
      <c r="C2107" s="8" t="s">
        <v>17</v>
      </c>
      <c r="D2107" s="8" t="str">
        <f>"王树"</f>
        <v>王树</v>
      </c>
      <c r="E2107" s="8"/>
    </row>
    <row r="2108" spans="1:5" ht="21.75" customHeight="1">
      <c r="A2108" s="7">
        <v>2106</v>
      </c>
      <c r="B2108" s="8" t="str">
        <f>"54282023070300002695129"</f>
        <v>54282023070300002695129</v>
      </c>
      <c r="C2108" s="8" t="s">
        <v>17</v>
      </c>
      <c r="D2108" s="8" t="str">
        <f>"苏进昌"</f>
        <v>苏进昌</v>
      </c>
      <c r="E2108" s="8"/>
    </row>
    <row r="2109" spans="1:5" ht="21.75" customHeight="1">
      <c r="A2109" s="7">
        <v>2107</v>
      </c>
      <c r="B2109" s="8" t="str">
        <f>"54282023070111574991319"</f>
        <v>54282023070111574991319</v>
      </c>
      <c r="C2109" s="8" t="s">
        <v>17</v>
      </c>
      <c r="D2109" s="8" t="str">
        <f>"陈慧"</f>
        <v>陈慧</v>
      </c>
      <c r="E2109" s="8"/>
    </row>
    <row r="2110" spans="1:5" ht="21.75" customHeight="1">
      <c r="A2110" s="7">
        <v>2108</v>
      </c>
      <c r="B2110" s="8" t="str">
        <f>"54282023063012293088326"</f>
        <v>54282023063012293088326</v>
      </c>
      <c r="C2110" s="8" t="s">
        <v>17</v>
      </c>
      <c r="D2110" s="8" t="str">
        <f>"王佳莉"</f>
        <v>王佳莉</v>
      </c>
      <c r="E2110" s="8"/>
    </row>
    <row r="2111" spans="1:5" ht="21.75" customHeight="1">
      <c r="A2111" s="7">
        <v>2109</v>
      </c>
      <c r="B2111" s="8" t="str">
        <f>"54282023070310002696067"</f>
        <v>54282023070310002696067</v>
      </c>
      <c r="C2111" s="8" t="s">
        <v>17</v>
      </c>
      <c r="D2111" s="8" t="str">
        <f>"方舒怡"</f>
        <v>方舒怡</v>
      </c>
      <c r="E2111" s="8"/>
    </row>
    <row r="2112" spans="1:5" ht="21.75" customHeight="1">
      <c r="A2112" s="7">
        <v>2110</v>
      </c>
      <c r="B2112" s="8" t="str">
        <f>"54282023070219260994459"</f>
        <v>54282023070219260994459</v>
      </c>
      <c r="C2112" s="8" t="s">
        <v>17</v>
      </c>
      <c r="D2112" s="8" t="str">
        <f>"麦伟映"</f>
        <v>麦伟映</v>
      </c>
      <c r="E2112" s="8"/>
    </row>
    <row r="2113" spans="1:5" ht="21.75" customHeight="1">
      <c r="A2113" s="7">
        <v>2111</v>
      </c>
      <c r="B2113" s="8" t="str">
        <f>"54282023070310182196194"</f>
        <v>54282023070310182196194</v>
      </c>
      <c r="C2113" s="8" t="s">
        <v>17</v>
      </c>
      <c r="D2113" s="8" t="str">
        <f>"林妙柔"</f>
        <v>林妙柔</v>
      </c>
      <c r="E2113" s="8"/>
    </row>
    <row r="2114" spans="1:5" ht="21.75" customHeight="1">
      <c r="A2114" s="7">
        <v>2112</v>
      </c>
      <c r="B2114" s="8" t="str">
        <f>"54282023070309364595841"</f>
        <v>54282023070309364595841</v>
      </c>
      <c r="C2114" s="8" t="s">
        <v>17</v>
      </c>
      <c r="D2114" s="8" t="str">
        <f>"林晶晶"</f>
        <v>林晶晶</v>
      </c>
      <c r="E2114" s="8"/>
    </row>
    <row r="2115" spans="1:5" ht="21.75" customHeight="1">
      <c r="A2115" s="7">
        <v>2113</v>
      </c>
      <c r="B2115" s="8" t="str">
        <f>"54282023070312270397049"</f>
        <v>54282023070312270397049</v>
      </c>
      <c r="C2115" s="8" t="s">
        <v>17</v>
      </c>
      <c r="D2115" s="8" t="str">
        <f>"符诗雅"</f>
        <v>符诗雅</v>
      </c>
      <c r="E2115" s="8"/>
    </row>
    <row r="2116" spans="1:5" ht="21.75" customHeight="1">
      <c r="A2116" s="7">
        <v>2114</v>
      </c>
      <c r="B2116" s="8" t="str">
        <f>"54282023070312420197138"</f>
        <v>54282023070312420197138</v>
      </c>
      <c r="C2116" s="8" t="s">
        <v>17</v>
      </c>
      <c r="D2116" s="8" t="str">
        <f>"吴华恋"</f>
        <v>吴华恋</v>
      </c>
      <c r="E2116" s="8"/>
    </row>
    <row r="2117" spans="1:5" ht="21.75" customHeight="1">
      <c r="A2117" s="7">
        <v>2115</v>
      </c>
      <c r="B2117" s="8" t="str">
        <f>"54282023070312282597057"</f>
        <v>54282023070312282597057</v>
      </c>
      <c r="C2117" s="8" t="s">
        <v>17</v>
      </c>
      <c r="D2117" s="8" t="str">
        <f>"吴苑妃"</f>
        <v>吴苑妃</v>
      </c>
      <c r="E2117" s="8"/>
    </row>
    <row r="2118" spans="1:5" ht="21.75" customHeight="1">
      <c r="A2118" s="7">
        <v>2116</v>
      </c>
      <c r="B2118" s="8" t="str">
        <f>"54282023070312361097101"</f>
        <v>54282023070312361097101</v>
      </c>
      <c r="C2118" s="8" t="s">
        <v>17</v>
      </c>
      <c r="D2118" s="8" t="str">
        <f>"欧哲玲"</f>
        <v>欧哲玲</v>
      </c>
      <c r="E2118" s="8"/>
    </row>
    <row r="2119" spans="1:5" ht="21.75" customHeight="1">
      <c r="A2119" s="7">
        <v>2117</v>
      </c>
      <c r="B2119" s="8" t="str">
        <f>"54282023070222580495010"</f>
        <v>54282023070222580495010</v>
      </c>
      <c r="C2119" s="8" t="s">
        <v>17</v>
      </c>
      <c r="D2119" s="8" t="str">
        <f>"文丹"</f>
        <v>文丹</v>
      </c>
      <c r="E2119" s="8"/>
    </row>
    <row r="2120" spans="1:5" ht="21.75" customHeight="1">
      <c r="A2120" s="7">
        <v>2118</v>
      </c>
      <c r="B2120" s="8" t="str">
        <f>"54282023070113023291450"</f>
        <v>54282023070113023291450</v>
      </c>
      <c r="C2120" s="8" t="s">
        <v>17</v>
      </c>
      <c r="D2120" s="8" t="str">
        <f>"薛月乾"</f>
        <v>薛月乾</v>
      </c>
      <c r="E2120" s="8"/>
    </row>
    <row r="2121" spans="1:5" ht="21.75" customHeight="1">
      <c r="A2121" s="7">
        <v>2119</v>
      </c>
      <c r="B2121" s="8" t="str">
        <f>"54282023070221303494764"</f>
        <v>54282023070221303494764</v>
      </c>
      <c r="C2121" s="8" t="s">
        <v>17</v>
      </c>
      <c r="D2121" s="8" t="str">
        <f>"卜登丽"</f>
        <v>卜登丽</v>
      </c>
      <c r="E2121" s="8"/>
    </row>
    <row r="2122" spans="1:5" ht="21.75" customHeight="1">
      <c r="A2122" s="7">
        <v>2120</v>
      </c>
      <c r="B2122" s="8" t="str">
        <f>"54282023070312515497202"</f>
        <v>54282023070312515497202</v>
      </c>
      <c r="C2122" s="8" t="s">
        <v>17</v>
      </c>
      <c r="D2122" s="8" t="str">
        <f>"谢伟霞"</f>
        <v>谢伟霞</v>
      </c>
      <c r="E2122" s="8"/>
    </row>
    <row r="2123" spans="1:5" ht="21.75" customHeight="1">
      <c r="A2123" s="7">
        <v>2121</v>
      </c>
      <c r="B2123" s="8" t="str">
        <f>"54282023070312543397213"</f>
        <v>54282023070312543397213</v>
      </c>
      <c r="C2123" s="8" t="s">
        <v>17</v>
      </c>
      <c r="D2123" s="8" t="str">
        <f>"陈静淑"</f>
        <v>陈静淑</v>
      </c>
      <c r="E2123" s="8"/>
    </row>
    <row r="2124" spans="1:5" ht="21.75" customHeight="1">
      <c r="A2124" s="7">
        <v>2122</v>
      </c>
      <c r="B2124" s="8" t="str">
        <f>"54282023070309513095987"</f>
        <v>54282023070309513095987</v>
      </c>
      <c r="C2124" s="8" t="s">
        <v>17</v>
      </c>
      <c r="D2124" s="8" t="str">
        <f>"张文倩"</f>
        <v>张文倩</v>
      </c>
      <c r="E2124" s="8"/>
    </row>
    <row r="2125" spans="1:5" ht="21.75" customHeight="1">
      <c r="A2125" s="7">
        <v>2123</v>
      </c>
      <c r="B2125" s="8" t="str">
        <f>"54282023070309493895969"</f>
        <v>54282023070309493895969</v>
      </c>
      <c r="C2125" s="8" t="s">
        <v>17</v>
      </c>
      <c r="D2125" s="8" t="str">
        <f>"柯令花"</f>
        <v>柯令花</v>
      </c>
      <c r="E2125" s="8"/>
    </row>
    <row r="2126" spans="1:5" ht="21.75" customHeight="1">
      <c r="A2126" s="7">
        <v>2124</v>
      </c>
      <c r="B2126" s="8" t="str">
        <f>"54282023070316011298179"</f>
        <v>54282023070316011298179</v>
      </c>
      <c r="C2126" s="8" t="s">
        <v>17</v>
      </c>
      <c r="D2126" s="8" t="str">
        <f>"梁金芳"</f>
        <v>梁金芳</v>
      </c>
      <c r="E2126" s="8"/>
    </row>
    <row r="2127" spans="1:5" ht="21.75" customHeight="1">
      <c r="A2127" s="7">
        <v>2125</v>
      </c>
      <c r="B2127" s="8" t="str">
        <f>"54282023070307320895240"</f>
        <v>54282023070307320895240</v>
      </c>
      <c r="C2127" s="8" t="s">
        <v>17</v>
      </c>
      <c r="D2127" s="8" t="str">
        <f>"陈亚妹"</f>
        <v>陈亚妹</v>
      </c>
      <c r="E2127" s="8"/>
    </row>
    <row r="2128" spans="1:5" ht="21.75" customHeight="1">
      <c r="A2128" s="7">
        <v>2126</v>
      </c>
      <c r="B2128" s="8" t="str">
        <f>"54282023070318020198797"</f>
        <v>54282023070318020198797</v>
      </c>
      <c r="C2128" s="8" t="s">
        <v>17</v>
      </c>
      <c r="D2128" s="8" t="str">
        <f>"曾灵灵"</f>
        <v>曾灵灵</v>
      </c>
      <c r="E2128" s="8"/>
    </row>
    <row r="2129" spans="1:5" ht="21.75" customHeight="1">
      <c r="A2129" s="7">
        <v>2127</v>
      </c>
      <c r="B2129" s="8" t="str">
        <f>"54282023070218231094340"</f>
        <v>54282023070218231094340</v>
      </c>
      <c r="C2129" s="8" t="s">
        <v>17</v>
      </c>
      <c r="D2129" s="8" t="str">
        <f>"李小蕾"</f>
        <v>李小蕾</v>
      </c>
      <c r="E2129" s="8"/>
    </row>
    <row r="2130" spans="1:5" ht="21.75" customHeight="1">
      <c r="A2130" s="7">
        <v>2128</v>
      </c>
      <c r="B2130" s="8" t="str">
        <f>"54282023070318244598877"</f>
        <v>54282023070318244598877</v>
      </c>
      <c r="C2130" s="8" t="s">
        <v>17</v>
      </c>
      <c r="D2130" s="8" t="str">
        <f>"张婉"</f>
        <v>张婉</v>
      </c>
      <c r="E2130" s="8"/>
    </row>
    <row r="2131" spans="1:5" ht="21.75" customHeight="1">
      <c r="A2131" s="7">
        <v>2129</v>
      </c>
      <c r="B2131" s="8" t="str">
        <f>"54282023070307330795241"</f>
        <v>54282023070307330795241</v>
      </c>
      <c r="C2131" s="8" t="s">
        <v>17</v>
      </c>
      <c r="D2131" s="8" t="str">
        <f>"叶子丹"</f>
        <v>叶子丹</v>
      </c>
      <c r="E2131" s="8"/>
    </row>
    <row r="2132" spans="1:5" ht="21.75" customHeight="1">
      <c r="A2132" s="7">
        <v>2130</v>
      </c>
      <c r="B2132" s="8" t="str">
        <f>"54282023070319564299220"</f>
        <v>54282023070319564299220</v>
      </c>
      <c r="C2132" s="8" t="s">
        <v>17</v>
      </c>
      <c r="D2132" s="8" t="str">
        <f>"杜小丹"</f>
        <v>杜小丹</v>
      </c>
      <c r="E2132" s="8"/>
    </row>
    <row r="2133" spans="1:5" ht="21.75" customHeight="1">
      <c r="A2133" s="7">
        <v>2131</v>
      </c>
      <c r="B2133" s="8" t="str">
        <f>"54282023070318221198875"</f>
        <v>54282023070318221198875</v>
      </c>
      <c r="C2133" s="8" t="s">
        <v>17</v>
      </c>
      <c r="D2133" s="8" t="str">
        <f>"洪美"</f>
        <v>洪美</v>
      </c>
      <c r="E2133" s="8"/>
    </row>
    <row r="2134" spans="1:5" ht="21.75" customHeight="1">
      <c r="A2134" s="7">
        <v>2132</v>
      </c>
      <c r="B2134" s="8" t="str">
        <f>"54282023070321355599726"</f>
        <v>54282023070321355599726</v>
      </c>
      <c r="C2134" s="8" t="s">
        <v>17</v>
      </c>
      <c r="D2134" s="8" t="str">
        <f>"李莉蓉"</f>
        <v>李莉蓉</v>
      </c>
      <c r="E2134" s="8"/>
    </row>
    <row r="2135" spans="1:5" ht="21.75" customHeight="1">
      <c r="A2135" s="7">
        <v>2133</v>
      </c>
      <c r="B2135" s="8" t="str">
        <f>"54282023070321553299815"</f>
        <v>54282023070321553299815</v>
      </c>
      <c r="C2135" s="8" t="s">
        <v>17</v>
      </c>
      <c r="D2135" s="8" t="str">
        <f>"翁彩虹"</f>
        <v>翁彩虹</v>
      </c>
      <c r="E2135" s="8"/>
    </row>
    <row r="2136" spans="1:5" ht="21.75" customHeight="1">
      <c r="A2136" s="7">
        <v>2134</v>
      </c>
      <c r="B2136" s="8" t="str">
        <f>"54282023070322095499890"</f>
        <v>54282023070322095499890</v>
      </c>
      <c r="C2136" s="8" t="s">
        <v>17</v>
      </c>
      <c r="D2136" s="8" t="str">
        <f>"曾维敏"</f>
        <v>曾维敏</v>
      </c>
      <c r="E2136" s="8"/>
    </row>
    <row r="2137" spans="1:5" ht="21.75" customHeight="1">
      <c r="A2137" s="7">
        <v>2135</v>
      </c>
      <c r="B2137" s="8" t="str">
        <f>"542820230703235232100266"</f>
        <v>542820230703235232100266</v>
      </c>
      <c r="C2137" s="8" t="s">
        <v>17</v>
      </c>
      <c r="D2137" s="8" t="str">
        <f>"陈冬虹"</f>
        <v>陈冬虹</v>
      </c>
      <c r="E2137" s="8"/>
    </row>
    <row r="2138" spans="1:5" ht="21.75" customHeight="1">
      <c r="A2138" s="7">
        <v>2136</v>
      </c>
      <c r="B2138" s="8" t="str">
        <f>"542820230704012701100387"</f>
        <v>542820230704012701100387</v>
      </c>
      <c r="C2138" s="8" t="s">
        <v>17</v>
      </c>
      <c r="D2138" s="8" t="str">
        <f>"林雪玲"</f>
        <v>林雪玲</v>
      </c>
      <c r="E2138" s="8"/>
    </row>
    <row r="2139" spans="1:5" ht="21.75" customHeight="1">
      <c r="A2139" s="7">
        <v>2137</v>
      </c>
      <c r="B2139" s="8" t="str">
        <f>"542820230704000543100297"</f>
        <v>542820230704000543100297</v>
      </c>
      <c r="C2139" s="8" t="s">
        <v>17</v>
      </c>
      <c r="D2139" s="8" t="str">
        <f>"曹欣"</f>
        <v>曹欣</v>
      </c>
      <c r="E2139" s="8"/>
    </row>
    <row r="2140" spans="1:5" ht="21.75" customHeight="1">
      <c r="A2140" s="7">
        <v>2138</v>
      </c>
      <c r="B2140" s="8" t="str">
        <f>"54282023070208220892839"</f>
        <v>54282023070208220892839</v>
      </c>
      <c r="C2140" s="8" t="s">
        <v>17</v>
      </c>
      <c r="D2140" s="8" t="str">
        <f>"周小清"</f>
        <v>周小清</v>
      </c>
      <c r="E2140" s="8"/>
    </row>
    <row r="2141" spans="1:5" ht="21.75" customHeight="1">
      <c r="A2141" s="7">
        <v>2139</v>
      </c>
      <c r="B2141" s="8" t="str">
        <f>"542820230704004010100345"</f>
        <v>542820230704004010100345</v>
      </c>
      <c r="C2141" s="8" t="s">
        <v>17</v>
      </c>
      <c r="D2141" s="8" t="str">
        <f>"罗苑"</f>
        <v>罗苑</v>
      </c>
      <c r="E2141" s="8"/>
    </row>
    <row r="2142" spans="1:5" ht="21.75" customHeight="1">
      <c r="A2142" s="7">
        <v>2140</v>
      </c>
      <c r="B2142" s="8" t="str">
        <f>"54282023062819035779323"</f>
        <v>54282023062819035779323</v>
      </c>
      <c r="C2142" s="8" t="s">
        <v>17</v>
      </c>
      <c r="D2142" s="8" t="str">
        <f>"吴静"</f>
        <v>吴静</v>
      </c>
      <c r="E2142" s="8"/>
    </row>
    <row r="2143" spans="1:5" ht="21.75" customHeight="1">
      <c r="A2143" s="7">
        <v>2141</v>
      </c>
      <c r="B2143" s="8" t="str">
        <f>"542820230704090424100728"</f>
        <v>542820230704090424100728</v>
      </c>
      <c r="C2143" s="8" t="s">
        <v>17</v>
      </c>
      <c r="D2143" s="8" t="str">
        <f>"黄舒娜"</f>
        <v>黄舒娜</v>
      </c>
      <c r="E2143" s="8"/>
    </row>
    <row r="2144" spans="1:5" ht="21.75" customHeight="1">
      <c r="A2144" s="7">
        <v>2142</v>
      </c>
      <c r="B2144" s="8" t="str">
        <f>"542820230704102241101090"</f>
        <v>542820230704102241101090</v>
      </c>
      <c r="C2144" s="8" t="s">
        <v>17</v>
      </c>
      <c r="D2144" s="8" t="str">
        <f>"文柳"</f>
        <v>文柳</v>
      </c>
      <c r="E2144" s="8"/>
    </row>
    <row r="2145" spans="1:5" ht="21.75" customHeight="1">
      <c r="A2145" s="7">
        <v>2143</v>
      </c>
      <c r="B2145" s="8" t="str">
        <f>"54282023070310411696372"</f>
        <v>54282023070310411696372</v>
      </c>
      <c r="C2145" s="8" t="s">
        <v>17</v>
      </c>
      <c r="D2145" s="8" t="str">
        <f>"钟万婷"</f>
        <v>钟万婷</v>
      </c>
      <c r="E2145" s="8"/>
    </row>
    <row r="2146" spans="1:5" ht="21.75" customHeight="1">
      <c r="A2146" s="7">
        <v>2144</v>
      </c>
      <c r="B2146" s="8" t="str">
        <f>"54282023062809210176807"</f>
        <v>54282023062809210176807</v>
      </c>
      <c r="C2146" s="8" t="s">
        <v>18</v>
      </c>
      <c r="D2146" s="8" t="str">
        <f>"梁春肖"</f>
        <v>梁春肖</v>
      </c>
      <c r="E2146" s="8"/>
    </row>
    <row r="2147" spans="1:5" ht="21.75" customHeight="1">
      <c r="A2147" s="7">
        <v>2145</v>
      </c>
      <c r="B2147" s="8" t="str">
        <f>"54282023062809215976811"</f>
        <v>54282023062809215976811</v>
      </c>
      <c r="C2147" s="8" t="s">
        <v>18</v>
      </c>
      <c r="D2147" s="8" t="str">
        <f>"曾常凤"</f>
        <v>曾常凤</v>
      </c>
      <c r="E2147" s="8"/>
    </row>
    <row r="2148" spans="1:5" ht="21.75" customHeight="1">
      <c r="A2148" s="7">
        <v>2146</v>
      </c>
      <c r="B2148" s="8" t="str">
        <f>"54282023062809013176705"</f>
        <v>54282023062809013176705</v>
      </c>
      <c r="C2148" s="8" t="s">
        <v>18</v>
      </c>
      <c r="D2148" s="8" t="str">
        <f>"潘永萍"</f>
        <v>潘永萍</v>
      </c>
      <c r="E2148" s="8"/>
    </row>
    <row r="2149" spans="1:5" ht="21.75" customHeight="1">
      <c r="A2149" s="7">
        <v>2147</v>
      </c>
      <c r="B2149" s="8" t="str">
        <f>"54282023062809514076950"</f>
        <v>54282023062809514076950</v>
      </c>
      <c r="C2149" s="8" t="s">
        <v>18</v>
      </c>
      <c r="D2149" s="8" t="str">
        <f>"陈国妹"</f>
        <v>陈国妹</v>
      </c>
      <c r="E2149" s="8"/>
    </row>
    <row r="2150" spans="1:5" ht="21.75" customHeight="1">
      <c r="A2150" s="7">
        <v>2148</v>
      </c>
      <c r="B2150" s="8" t="str">
        <f>"54282023062810012877016"</f>
        <v>54282023062810012877016</v>
      </c>
      <c r="C2150" s="8" t="s">
        <v>18</v>
      </c>
      <c r="D2150" s="8" t="str">
        <f>"陈捷"</f>
        <v>陈捷</v>
      </c>
      <c r="E2150" s="8"/>
    </row>
    <row r="2151" spans="1:5" ht="21.75" customHeight="1">
      <c r="A2151" s="7">
        <v>2149</v>
      </c>
      <c r="B2151" s="8" t="str">
        <f>"54282023062809290776851"</f>
        <v>54282023062809290776851</v>
      </c>
      <c r="C2151" s="8" t="s">
        <v>18</v>
      </c>
      <c r="D2151" s="8" t="str">
        <f>"谢爱珍"</f>
        <v>谢爱珍</v>
      </c>
      <c r="E2151" s="8"/>
    </row>
    <row r="2152" spans="1:5" ht="21.75" customHeight="1">
      <c r="A2152" s="7">
        <v>2150</v>
      </c>
      <c r="B2152" s="8" t="str">
        <f>"54282023062810052577036"</f>
        <v>54282023062810052577036</v>
      </c>
      <c r="C2152" s="8" t="s">
        <v>18</v>
      </c>
      <c r="D2152" s="8" t="str">
        <f>"林朝琼"</f>
        <v>林朝琼</v>
      </c>
      <c r="E2152" s="8"/>
    </row>
    <row r="2153" spans="1:5" ht="21.75" customHeight="1">
      <c r="A2153" s="7">
        <v>2151</v>
      </c>
      <c r="B2153" s="8" t="str">
        <f>"54282023062810350477209"</f>
        <v>54282023062810350477209</v>
      </c>
      <c r="C2153" s="8" t="s">
        <v>18</v>
      </c>
      <c r="D2153" s="8" t="str">
        <f>"符佳艳"</f>
        <v>符佳艳</v>
      </c>
      <c r="E2153" s="8"/>
    </row>
    <row r="2154" spans="1:5" ht="21.75" customHeight="1">
      <c r="A2154" s="7">
        <v>2152</v>
      </c>
      <c r="B2154" s="8" t="str">
        <f>"54282023062810061077042"</f>
        <v>54282023062810061077042</v>
      </c>
      <c r="C2154" s="8" t="s">
        <v>18</v>
      </c>
      <c r="D2154" s="8" t="str">
        <f>"刘盈盈"</f>
        <v>刘盈盈</v>
      </c>
      <c r="E2154" s="8"/>
    </row>
    <row r="2155" spans="1:5" ht="21.75" customHeight="1">
      <c r="A2155" s="7">
        <v>2153</v>
      </c>
      <c r="B2155" s="8" t="str">
        <f>"54282023062810391177230"</f>
        <v>54282023062810391177230</v>
      </c>
      <c r="C2155" s="8" t="s">
        <v>18</v>
      </c>
      <c r="D2155" s="8" t="str">
        <f>"庞娜娜"</f>
        <v>庞娜娜</v>
      </c>
      <c r="E2155" s="8"/>
    </row>
    <row r="2156" spans="1:5" ht="21.75" customHeight="1">
      <c r="A2156" s="7">
        <v>2154</v>
      </c>
      <c r="B2156" s="8" t="str">
        <f>"54282023062810453977278"</f>
        <v>54282023062810453977278</v>
      </c>
      <c r="C2156" s="8" t="s">
        <v>18</v>
      </c>
      <c r="D2156" s="8" t="str">
        <f>"韩秋宁"</f>
        <v>韩秋宁</v>
      </c>
      <c r="E2156" s="8"/>
    </row>
    <row r="2157" spans="1:5" ht="21.75" customHeight="1">
      <c r="A2157" s="7">
        <v>2155</v>
      </c>
      <c r="B2157" s="8" t="str">
        <f>"54282023062812194577744"</f>
        <v>54282023062812194577744</v>
      </c>
      <c r="C2157" s="8" t="s">
        <v>18</v>
      </c>
      <c r="D2157" s="8" t="str">
        <f>"陈星代"</f>
        <v>陈星代</v>
      </c>
      <c r="E2157" s="8"/>
    </row>
    <row r="2158" spans="1:5" ht="21.75" customHeight="1">
      <c r="A2158" s="7">
        <v>2156</v>
      </c>
      <c r="B2158" s="8" t="str">
        <f>"54282023062812250377765"</f>
        <v>54282023062812250377765</v>
      </c>
      <c r="C2158" s="8" t="s">
        <v>18</v>
      </c>
      <c r="D2158" s="8" t="str">
        <f>"吴琼艳"</f>
        <v>吴琼艳</v>
      </c>
      <c r="E2158" s="8"/>
    </row>
    <row r="2159" spans="1:5" ht="21.75" customHeight="1">
      <c r="A2159" s="7">
        <v>2157</v>
      </c>
      <c r="B2159" s="8" t="str">
        <f>"54282023062812435077854"</f>
        <v>54282023062812435077854</v>
      </c>
      <c r="C2159" s="8" t="s">
        <v>18</v>
      </c>
      <c r="D2159" s="8" t="str">
        <f>"叶秋平"</f>
        <v>叶秋平</v>
      </c>
      <c r="E2159" s="8"/>
    </row>
    <row r="2160" spans="1:5" ht="21.75" customHeight="1">
      <c r="A2160" s="7">
        <v>2158</v>
      </c>
      <c r="B2160" s="8" t="str">
        <f>"54282023062812310077793"</f>
        <v>54282023062812310077793</v>
      </c>
      <c r="C2160" s="8" t="s">
        <v>18</v>
      </c>
      <c r="D2160" s="8" t="str">
        <f>"刘演"</f>
        <v>刘演</v>
      </c>
      <c r="E2160" s="8"/>
    </row>
    <row r="2161" spans="1:5" ht="21.75" customHeight="1">
      <c r="A2161" s="7">
        <v>2159</v>
      </c>
      <c r="B2161" s="8" t="str">
        <f>"54282023062812211777750"</f>
        <v>54282023062812211777750</v>
      </c>
      <c r="C2161" s="8" t="s">
        <v>18</v>
      </c>
      <c r="D2161" s="8" t="str">
        <f>"黎英女"</f>
        <v>黎英女</v>
      </c>
      <c r="E2161" s="8"/>
    </row>
    <row r="2162" spans="1:5" ht="21.75" customHeight="1">
      <c r="A2162" s="7">
        <v>2160</v>
      </c>
      <c r="B2162" s="8" t="str">
        <f>"54282023062813115677961"</f>
        <v>54282023062813115677961</v>
      </c>
      <c r="C2162" s="8" t="s">
        <v>18</v>
      </c>
      <c r="D2162" s="8" t="str">
        <f>"梁井爱"</f>
        <v>梁井爱</v>
      </c>
      <c r="E2162" s="8"/>
    </row>
    <row r="2163" spans="1:5" ht="21.75" customHeight="1">
      <c r="A2163" s="7">
        <v>2161</v>
      </c>
      <c r="B2163" s="8" t="str">
        <f>"54282023062809221476812"</f>
        <v>54282023062809221476812</v>
      </c>
      <c r="C2163" s="8" t="s">
        <v>18</v>
      </c>
      <c r="D2163" s="8" t="str">
        <f>"王彩云"</f>
        <v>王彩云</v>
      </c>
      <c r="E2163" s="8"/>
    </row>
    <row r="2164" spans="1:5" ht="21.75" customHeight="1">
      <c r="A2164" s="7">
        <v>2162</v>
      </c>
      <c r="B2164" s="8" t="str">
        <f>"54282023062813015377934"</f>
        <v>54282023062813015377934</v>
      </c>
      <c r="C2164" s="8" t="s">
        <v>18</v>
      </c>
      <c r="D2164" s="8" t="str">
        <f>"李霜"</f>
        <v>李霜</v>
      </c>
      <c r="E2164" s="8"/>
    </row>
    <row r="2165" spans="1:5" ht="21.75" customHeight="1">
      <c r="A2165" s="7">
        <v>2163</v>
      </c>
      <c r="B2165" s="8" t="str">
        <f>"54282023062813455378050"</f>
        <v>54282023062813455378050</v>
      </c>
      <c r="C2165" s="8" t="s">
        <v>18</v>
      </c>
      <c r="D2165" s="8" t="str">
        <f>"李靖"</f>
        <v>李靖</v>
      </c>
      <c r="E2165" s="8"/>
    </row>
    <row r="2166" spans="1:5" ht="21.75" customHeight="1">
      <c r="A2166" s="7">
        <v>2164</v>
      </c>
      <c r="B2166" s="8" t="str">
        <f>"54282023062813115477960"</f>
        <v>54282023062813115477960</v>
      </c>
      <c r="C2166" s="8" t="s">
        <v>18</v>
      </c>
      <c r="D2166" s="8" t="str">
        <f>"余文玲"</f>
        <v>余文玲</v>
      </c>
      <c r="E2166" s="8"/>
    </row>
    <row r="2167" spans="1:5" ht="21.75" customHeight="1">
      <c r="A2167" s="7">
        <v>2165</v>
      </c>
      <c r="B2167" s="8" t="str">
        <f>"54282023062814482378263"</f>
        <v>54282023062814482378263</v>
      </c>
      <c r="C2167" s="8" t="s">
        <v>18</v>
      </c>
      <c r="D2167" s="8" t="str">
        <f>"王淇"</f>
        <v>王淇</v>
      </c>
      <c r="E2167" s="8"/>
    </row>
    <row r="2168" spans="1:5" ht="21.75" customHeight="1">
      <c r="A2168" s="7">
        <v>2166</v>
      </c>
      <c r="B2168" s="8" t="str">
        <f>"54282023062809574776993"</f>
        <v>54282023062809574776993</v>
      </c>
      <c r="C2168" s="8" t="s">
        <v>18</v>
      </c>
      <c r="D2168" s="8" t="str">
        <f>"曾家慧"</f>
        <v>曾家慧</v>
      </c>
      <c r="E2168" s="8"/>
    </row>
    <row r="2169" spans="1:5" ht="21.75" customHeight="1">
      <c r="A2169" s="7">
        <v>2167</v>
      </c>
      <c r="B2169" s="8" t="str">
        <f>"54282023062818245379202"</f>
        <v>54282023062818245379202</v>
      </c>
      <c r="C2169" s="8" t="s">
        <v>18</v>
      </c>
      <c r="D2169" s="8" t="str">
        <f>"朱秀风"</f>
        <v>朱秀风</v>
      </c>
      <c r="E2169" s="8"/>
    </row>
    <row r="2170" spans="1:5" ht="21.75" customHeight="1">
      <c r="A2170" s="7">
        <v>2168</v>
      </c>
      <c r="B2170" s="8" t="str">
        <f>"54282023062818263979207"</f>
        <v>54282023062818263979207</v>
      </c>
      <c r="C2170" s="8" t="s">
        <v>18</v>
      </c>
      <c r="D2170" s="8" t="str">
        <f>"王艳"</f>
        <v>王艳</v>
      </c>
      <c r="E2170" s="8"/>
    </row>
    <row r="2171" spans="1:5" ht="21.75" customHeight="1">
      <c r="A2171" s="7">
        <v>2169</v>
      </c>
      <c r="B2171" s="8" t="str">
        <f>"54282023062815305078465"</f>
        <v>54282023062815305078465</v>
      </c>
      <c r="C2171" s="8" t="s">
        <v>18</v>
      </c>
      <c r="D2171" s="8" t="str">
        <f>"黄晓雪"</f>
        <v>黄晓雪</v>
      </c>
      <c r="E2171" s="8"/>
    </row>
    <row r="2172" spans="1:5" ht="21.75" customHeight="1">
      <c r="A2172" s="7">
        <v>2170</v>
      </c>
      <c r="B2172" s="8" t="str">
        <f>"54282023062817321179017"</f>
        <v>54282023062817321179017</v>
      </c>
      <c r="C2172" s="8" t="s">
        <v>18</v>
      </c>
      <c r="D2172" s="8" t="str">
        <f>"王春玲"</f>
        <v>王春玲</v>
      </c>
      <c r="E2172" s="8"/>
    </row>
    <row r="2173" spans="1:5" ht="21.75" customHeight="1">
      <c r="A2173" s="7">
        <v>2171</v>
      </c>
      <c r="B2173" s="8" t="str">
        <f>"54282023062816485978846"</f>
        <v>54282023062816485978846</v>
      </c>
      <c r="C2173" s="8" t="s">
        <v>18</v>
      </c>
      <c r="D2173" s="8" t="str">
        <f>"卢运双"</f>
        <v>卢运双</v>
      </c>
      <c r="E2173" s="8"/>
    </row>
    <row r="2174" spans="1:5" ht="21.75" customHeight="1">
      <c r="A2174" s="7">
        <v>2172</v>
      </c>
      <c r="B2174" s="8" t="str">
        <f>"54282023062812473177874"</f>
        <v>54282023062812473177874</v>
      </c>
      <c r="C2174" s="8" t="s">
        <v>18</v>
      </c>
      <c r="D2174" s="8" t="str">
        <f>"冯登珠"</f>
        <v>冯登珠</v>
      </c>
      <c r="E2174" s="8"/>
    </row>
    <row r="2175" spans="1:5" ht="21.75" customHeight="1">
      <c r="A2175" s="7">
        <v>2173</v>
      </c>
      <c r="B2175" s="8" t="str">
        <f>"54282023062819551179458"</f>
        <v>54282023062819551179458</v>
      </c>
      <c r="C2175" s="8" t="s">
        <v>18</v>
      </c>
      <c r="D2175" s="8" t="str">
        <f>"李日珠"</f>
        <v>李日珠</v>
      </c>
      <c r="E2175" s="8"/>
    </row>
    <row r="2176" spans="1:5" ht="21.75" customHeight="1">
      <c r="A2176" s="7">
        <v>2174</v>
      </c>
      <c r="B2176" s="8" t="str">
        <f>"54282023062813052977943"</f>
        <v>54282023062813052977943</v>
      </c>
      <c r="C2176" s="8" t="s">
        <v>18</v>
      </c>
      <c r="D2176" s="8" t="str">
        <f>"吕凤女"</f>
        <v>吕凤女</v>
      </c>
      <c r="E2176" s="8"/>
    </row>
    <row r="2177" spans="1:5" ht="21.75" customHeight="1">
      <c r="A2177" s="7">
        <v>2175</v>
      </c>
      <c r="B2177" s="8" t="str">
        <f>"54282023062820013379482"</f>
        <v>54282023062820013379482</v>
      </c>
      <c r="C2177" s="8" t="s">
        <v>18</v>
      </c>
      <c r="D2177" s="8" t="str">
        <f>"王小丽"</f>
        <v>王小丽</v>
      </c>
      <c r="E2177" s="8"/>
    </row>
    <row r="2178" spans="1:5" ht="21.75" customHeight="1">
      <c r="A2178" s="7">
        <v>2176</v>
      </c>
      <c r="B2178" s="8" t="str">
        <f>"54282023062820102079520"</f>
        <v>54282023062820102079520</v>
      </c>
      <c r="C2178" s="8" t="s">
        <v>18</v>
      </c>
      <c r="D2178" s="8" t="str">
        <f>"王召奇"</f>
        <v>王召奇</v>
      </c>
      <c r="E2178" s="8"/>
    </row>
    <row r="2179" spans="1:5" ht="21.75" customHeight="1">
      <c r="A2179" s="7">
        <v>2177</v>
      </c>
      <c r="B2179" s="8" t="str">
        <f>"54282023062821113079743"</f>
        <v>54282023062821113079743</v>
      </c>
      <c r="C2179" s="8" t="s">
        <v>18</v>
      </c>
      <c r="D2179" s="8" t="str">
        <f>"薛宇欣"</f>
        <v>薛宇欣</v>
      </c>
      <c r="E2179" s="8"/>
    </row>
    <row r="2180" spans="1:5" ht="21.75" customHeight="1">
      <c r="A2180" s="7">
        <v>2178</v>
      </c>
      <c r="B2180" s="8" t="str">
        <f>"54282023062820420679626"</f>
        <v>54282023062820420679626</v>
      </c>
      <c r="C2180" s="8" t="s">
        <v>18</v>
      </c>
      <c r="D2180" s="8" t="str">
        <f>"文叶群"</f>
        <v>文叶群</v>
      </c>
      <c r="E2180" s="8"/>
    </row>
    <row r="2181" spans="1:5" ht="21.75" customHeight="1">
      <c r="A2181" s="7">
        <v>2179</v>
      </c>
      <c r="B2181" s="8" t="str">
        <f>"54282023062821215779789"</f>
        <v>54282023062821215779789</v>
      </c>
      <c r="C2181" s="8" t="s">
        <v>18</v>
      </c>
      <c r="D2181" s="8" t="str">
        <f>"刘静媛"</f>
        <v>刘静媛</v>
      </c>
      <c r="E2181" s="8"/>
    </row>
    <row r="2182" spans="1:5" ht="21.75" customHeight="1">
      <c r="A2182" s="7">
        <v>2180</v>
      </c>
      <c r="B2182" s="8" t="str">
        <f>"54282023062813434478043"</f>
        <v>54282023062813434478043</v>
      </c>
      <c r="C2182" s="8" t="s">
        <v>18</v>
      </c>
      <c r="D2182" s="8" t="str">
        <f>"吴金妹"</f>
        <v>吴金妹</v>
      </c>
      <c r="E2182" s="8"/>
    </row>
    <row r="2183" spans="1:5" ht="21.75" customHeight="1">
      <c r="A2183" s="7">
        <v>2181</v>
      </c>
      <c r="B2183" s="8" t="str">
        <f>"54282023062810391777232"</f>
        <v>54282023062810391777232</v>
      </c>
      <c r="C2183" s="8" t="s">
        <v>18</v>
      </c>
      <c r="D2183" s="8" t="str">
        <f>"王智莲"</f>
        <v>王智莲</v>
      </c>
      <c r="E2183" s="8"/>
    </row>
    <row r="2184" spans="1:5" ht="21.75" customHeight="1">
      <c r="A2184" s="7">
        <v>2182</v>
      </c>
      <c r="B2184" s="8" t="str">
        <f>"54282023062821551779946"</f>
        <v>54282023062821551779946</v>
      </c>
      <c r="C2184" s="8" t="s">
        <v>18</v>
      </c>
      <c r="D2184" s="8" t="str">
        <f>"陈晓乐"</f>
        <v>陈晓乐</v>
      </c>
      <c r="E2184" s="8"/>
    </row>
    <row r="2185" spans="1:5" ht="21.75" customHeight="1">
      <c r="A2185" s="7">
        <v>2183</v>
      </c>
      <c r="B2185" s="8" t="str">
        <f>"54282023062821485079911"</f>
        <v>54282023062821485079911</v>
      </c>
      <c r="C2185" s="8" t="s">
        <v>18</v>
      </c>
      <c r="D2185" s="8" t="str">
        <f>"张李看"</f>
        <v>张李看</v>
      </c>
      <c r="E2185" s="8"/>
    </row>
    <row r="2186" spans="1:5" ht="21.75" customHeight="1">
      <c r="A2186" s="7">
        <v>2184</v>
      </c>
      <c r="B2186" s="8" t="str">
        <f>"54282023062822054279997"</f>
        <v>54282023062822054279997</v>
      </c>
      <c r="C2186" s="8" t="s">
        <v>18</v>
      </c>
      <c r="D2186" s="8" t="str">
        <f>"何海花"</f>
        <v>何海花</v>
      </c>
      <c r="E2186" s="8"/>
    </row>
    <row r="2187" spans="1:5" ht="21.75" customHeight="1">
      <c r="A2187" s="7">
        <v>2185</v>
      </c>
      <c r="B2187" s="8" t="str">
        <f>"54282023062823350880296"</f>
        <v>54282023062823350880296</v>
      </c>
      <c r="C2187" s="8" t="s">
        <v>18</v>
      </c>
      <c r="D2187" s="8" t="str">
        <f>"王燕媛"</f>
        <v>王燕媛</v>
      </c>
      <c r="E2187" s="8"/>
    </row>
    <row r="2188" spans="1:5" ht="21.75" customHeight="1">
      <c r="A2188" s="7">
        <v>2186</v>
      </c>
      <c r="B2188" s="8" t="str">
        <f>"54282023062900030880336"</f>
        <v>54282023062900030880336</v>
      </c>
      <c r="C2188" s="8" t="s">
        <v>18</v>
      </c>
      <c r="D2188" s="8" t="str">
        <f>"李桂月"</f>
        <v>李桂月</v>
      </c>
      <c r="E2188" s="8"/>
    </row>
    <row r="2189" spans="1:5" ht="21.75" customHeight="1">
      <c r="A2189" s="7">
        <v>2187</v>
      </c>
      <c r="B2189" s="8" t="str">
        <f>"54282023062900274380363"</f>
        <v>54282023062900274380363</v>
      </c>
      <c r="C2189" s="8" t="s">
        <v>18</v>
      </c>
      <c r="D2189" s="8" t="str">
        <f>"李金陆"</f>
        <v>李金陆</v>
      </c>
      <c r="E2189" s="8"/>
    </row>
    <row r="2190" spans="1:5" ht="21.75" customHeight="1">
      <c r="A2190" s="7">
        <v>2188</v>
      </c>
      <c r="B2190" s="8" t="str">
        <f>"54282023062906362780451"</f>
        <v>54282023062906362780451</v>
      </c>
      <c r="C2190" s="8" t="s">
        <v>18</v>
      </c>
      <c r="D2190" s="8" t="str">
        <f>"蔡亚会"</f>
        <v>蔡亚会</v>
      </c>
      <c r="E2190" s="8"/>
    </row>
    <row r="2191" spans="1:5" ht="21.75" customHeight="1">
      <c r="A2191" s="7">
        <v>2189</v>
      </c>
      <c r="B2191" s="8" t="str">
        <f>"54282023062908562280696"</f>
        <v>54282023062908562280696</v>
      </c>
      <c r="C2191" s="8" t="s">
        <v>18</v>
      </c>
      <c r="D2191" s="8" t="str">
        <f>"张密街"</f>
        <v>张密街</v>
      </c>
      <c r="E2191" s="8"/>
    </row>
    <row r="2192" spans="1:5" ht="21.75" customHeight="1">
      <c r="A2192" s="7">
        <v>2190</v>
      </c>
      <c r="B2192" s="8" t="str">
        <f>"54282023062909130480864"</f>
        <v>54282023062909130480864</v>
      </c>
      <c r="C2192" s="8" t="s">
        <v>18</v>
      </c>
      <c r="D2192" s="8" t="str">
        <f>"黄露"</f>
        <v>黄露</v>
      </c>
      <c r="E2192" s="8"/>
    </row>
    <row r="2193" spans="1:5" ht="21.75" customHeight="1">
      <c r="A2193" s="7">
        <v>2191</v>
      </c>
      <c r="B2193" s="8" t="str">
        <f>"54282023062909560181277"</f>
        <v>54282023062909560181277</v>
      </c>
      <c r="C2193" s="8" t="s">
        <v>18</v>
      </c>
      <c r="D2193" s="8" t="str">
        <f>"符丹慧"</f>
        <v>符丹慧</v>
      </c>
      <c r="E2193" s="8"/>
    </row>
    <row r="2194" spans="1:5" ht="21.75" customHeight="1">
      <c r="A2194" s="7">
        <v>2192</v>
      </c>
      <c r="B2194" s="8" t="str">
        <f>"54282023062909093480832"</f>
        <v>54282023062909093480832</v>
      </c>
      <c r="C2194" s="8" t="s">
        <v>18</v>
      </c>
      <c r="D2194" s="8" t="str">
        <f>"符韶娜"</f>
        <v>符韶娜</v>
      </c>
      <c r="E2194" s="8"/>
    </row>
    <row r="2195" spans="1:5" ht="21.75" customHeight="1">
      <c r="A2195" s="7">
        <v>2193</v>
      </c>
      <c r="B2195" s="8" t="str">
        <f>"54282023062821442979898"</f>
        <v>54282023062821442979898</v>
      </c>
      <c r="C2195" s="8" t="s">
        <v>18</v>
      </c>
      <c r="D2195" s="8" t="str">
        <f>"王业琦"</f>
        <v>王业琦</v>
      </c>
      <c r="E2195" s="8"/>
    </row>
    <row r="2196" spans="1:5" ht="21.75" customHeight="1">
      <c r="A2196" s="7">
        <v>2194</v>
      </c>
      <c r="B2196" s="8" t="str">
        <f>"54282023062910401581729"</f>
        <v>54282023062910401581729</v>
      </c>
      <c r="C2196" s="8" t="s">
        <v>18</v>
      </c>
      <c r="D2196" s="8" t="str">
        <f>"李家明"</f>
        <v>李家明</v>
      </c>
      <c r="E2196" s="8"/>
    </row>
    <row r="2197" spans="1:5" ht="21.75" customHeight="1">
      <c r="A2197" s="7">
        <v>2195</v>
      </c>
      <c r="B2197" s="8" t="str">
        <f>"54282023062910101781427"</f>
        <v>54282023062910101781427</v>
      </c>
      <c r="C2197" s="8" t="s">
        <v>18</v>
      </c>
      <c r="D2197" s="8" t="str">
        <f>"王会莉"</f>
        <v>王会莉</v>
      </c>
      <c r="E2197" s="8"/>
    </row>
    <row r="2198" spans="1:5" ht="21.75" customHeight="1">
      <c r="A2198" s="7">
        <v>2196</v>
      </c>
      <c r="B2198" s="8" t="str">
        <f>"54282023062912102282411"</f>
        <v>54282023062912102282411</v>
      </c>
      <c r="C2198" s="8" t="s">
        <v>18</v>
      </c>
      <c r="D2198" s="8" t="str">
        <f>"许燕妮"</f>
        <v>许燕妮</v>
      </c>
      <c r="E2198" s="8"/>
    </row>
    <row r="2199" spans="1:5" ht="21.75" customHeight="1">
      <c r="A2199" s="7">
        <v>2197</v>
      </c>
      <c r="B2199" s="8" t="str">
        <f>"54282023062912134682431"</f>
        <v>54282023062912134682431</v>
      </c>
      <c r="C2199" s="8" t="s">
        <v>18</v>
      </c>
      <c r="D2199" s="8" t="str">
        <f>"苏艳婷"</f>
        <v>苏艳婷</v>
      </c>
      <c r="E2199" s="8"/>
    </row>
    <row r="2200" spans="1:5" ht="21.75" customHeight="1">
      <c r="A2200" s="7">
        <v>2198</v>
      </c>
      <c r="B2200" s="8" t="str">
        <f>"54282023062912131282425"</f>
        <v>54282023062912131282425</v>
      </c>
      <c r="C2200" s="8" t="s">
        <v>18</v>
      </c>
      <c r="D2200" s="8" t="str">
        <f>"黄婉妃"</f>
        <v>黄婉妃</v>
      </c>
      <c r="E2200" s="8"/>
    </row>
    <row r="2201" spans="1:5" ht="21.75" customHeight="1">
      <c r="A2201" s="7">
        <v>2199</v>
      </c>
      <c r="B2201" s="8" t="str">
        <f>"54282023062912160982448"</f>
        <v>54282023062912160982448</v>
      </c>
      <c r="C2201" s="8" t="s">
        <v>18</v>
      </c>
      <c r="D2201" s="8" t="str">
        <f>"林梦依"</f>
        <v>林梦依</v>
      </c>
      <c r="E2201" s="8"/>
    </row>
    <row r="2202" spans="1:5" ht="21.75" customHeight="1">
      <c r="A2202" s="7">
        <v>2200</v>
      </c>
      <c r="B2202" s="8" t="str">
        <f>"54282023062912290382507"</f>
        <v>54282023062912290382507</v>
      </c>
      <c r="C2202" s="8" t="s">
        <v>18</v>
      </c>
      <c r="D2202" s="8" t="str">
        <f>"黄海珍"</f>
        <v>黄海珍</v>
      </c>
      <c r="E2202" s="8"/>
    </row>
    <row r="2203" spans="1:5" ht="21.75" customHeight="1">
      <c r="A2203" s="7">
        <v>2201</v>
      </c>
      <c r="B2203" s="8" t="str">
        <f>"54282023062913271482816"</f>
        <v>54282023062913271482816</v>
      </c>
      <c r="C2203" s="8" t="s">
        <v>18</v>
      </c>
      <c r="D2203" s="8" t="str">
        <f>"陈应秀"</f>
        <v>陈应秀</v>
      </c>
      <c r="E2203" s="8"/>
    </row>
    <row r="2204" spans="1:5" ht="21.75" customHeight="1">
      <c r="A2204" s="7">
        <v>2202</v>
      </c>
      <c r="B2204" s="8" t="str">
        <f>"54282023062914093282983"</f>
        <v>54282023062914093282983</v>
      </c>
      <c r="C2204" s="8" t="s">
        <v>18</v>
      </c>
      <c r="D2204" s="8" t="str">
        <f>"符桂转"</f>
        <v>符桂转</v>
      </c>
      <c r="E2204" s="8"/>
    </row>
    <row r="2205" spans="1:5" ht="21.75" customHeight="1">
      <c r="A2205" s="7">
        <v>2203</v>
      </c>
      <c r="B2205" s="8" t="str">
        <f>"54282023062810241377154"</f>
        <v>54282023062810241377154</v>
      </c>
      <c r="C2205" s="8" t="s">
        <v>18</v>
      </c>
      <c r="D2205" s="8" t="str">
        <f>"唐佩"</f>
        <v>唐佩</v>
      </c>
      <c r="E2205" s="8"/>
    </row>
    <row r="2206" spans="1:5" ht="21.75" customHeight="1">
      <c r="A2206" s="7">
        <v>2204</v>
      </c>
      <c r="B2206" s="8" t="str">
        <f>"54282023062915084283317"</f>
        <v>54282023062915084283317</v>
      </c>
      <c r="C2206" s="8" t="s">
        <v>18</v>
      </c>
      <c r="D2206" s="8" t="str">
        <f>"蔡教女"</f>
        <v>蔡教女</v>
      </c>
      <c r="E2206" s="8"/>
    </row>
    <row r="2207" spans="1:5" ht="21.75" customHeight="1">
      <c r="A2207" s="7">
        <v>2205</v>
      </c>
      <c r="B2207" s="8" t="str">
        <f>"54282023062916102983778"</f>
        <v>54282023062916102983778</v>
      </c>
      <c r="C2207" s="8" t="s">
        <v>18</v>
      </c>
      <c r="D2207" s="8" t="str">
        <f>"陈娃蓉"</f>
        <v>陈娃蓉</v>
      </c>
      <c r="E2207" s="8"/>
    </row>
    <row r="2208" spans="1:5" ht="21.75" customHeight="1">
      <c r="A2208" s="7">
        <v>2206</v>
      </c>
      <c r="B2208" s="8" t="str">
        <f>"54282023062809122876762"</f>
        <v>54282023062809122876762</v>
      </c>
      <c r="C2208" s="8" t="s">
        <v>18</v>
      </c>
      <c r="D2208" s="8" t="str">
        <f>"羊少花"</f>
        <v>羊少花</v>
      </c>
      <c r="E2208" s="8"/>
    </row>
    <row r="2209" spans="1:5" ht="21.75" customHeight="1">
      <c r="A2209" s="7">
        <v>2207</v>
      </c>
      <c r="B2209" s="8" t="str">
        <f>"54282023062916232783869"</f>
        <v>54282023062916232783869</v>
      </c>
      <c r="C2209" s="8" t="s">
        <v>18</v>
      </c>
      <c r="D2209" s="8" t="str">
        <f>"杨文静"</f>
        <v>杨文静</v>
      </c>
      <c r="E2209" s="8"/>
    </row>
    <row r="2210" spans="1:5" ht="21.75" customHeight="1">
      <c r="A2210" s="7">
        <v>2208</v>
      </c>
      <c r="B2210" s="8" t="str">
        <f>"54282023062918023484437"</f>
        <v>54282023062918023484437</v>
      </c>
      <c r="C2210" s="8" t="s">
        <v>18</v>
      </c>
      <c r="D2210" s="8" t="str">
        <f>"符焕娣"</f>
        <v>符焕娣</v>
      </c>
      <c r="E2210" s="8"/>
    </row>
    <row r="2211" spans="1:5" ht="21.75" customHeight="1">
      <c r="A2211" s="7">
        <v>2209</v>
      </c>
      <c r="B2211" s="8" t="str">
        <f>"54282023062911440382218"</f>
        <v>54282023062911440382218</v>
      </c>
      <c r="C2211" s="8" t="s">
        <v>18</v>
      </c>
      <c r="D2211" s="8" t="str">
        <f>"许淑英"</f>
        <v>许淑英</v>
      </c>
      <c r="E2211" s="8"/>
    </row>
    <row r="2212" spans="1:5" ht="21.75" customHeight="1">
      <c r="A2212" s="7">
        <v>2210</v>
      </c>
      <c r="B2212" s="8" t="str">
        <f>"54282023062918502684682"</f>
        <v>54282023062918502684682</v>
      </c>
      <c r="C2212" s="8" t="s">
        <v>18</v>
      </c>
      <c r="D2212" s="8" t="str">
        <f>"唐婧"</f>
        <v>唐婧</v>
      </c>
      <c r="E2212" s="8"/>
    </row>
    <row r="2213" spans="1:5" ht="21.75" customHeight="1">
      <c r="A2213" s="7">
        <v>2211</v>
      </c>
      <c r="B2213" s="8" t="str">
        <f>"54282023062915192383394"</f>
        <v>54282023062915192383394</v>
      </c>
      <c r="C2213" s="8" t="s">
        <v>18</v>
      </c>
      <c r="D2213" s="8" t="str">
        <f>"谢桃星"</f>
        <v>谢桃星</v>
      </c>
      <c r="E2213" s="8"/>
    </row>
    <row r="2214" spans="1:5" ht="21.75" customHeight="1">
      <c r="A2214" s="7">
        <v>2212</v>
      </c>
      <c r="B2214" s="8" t="str">
        <f>"54282023062919340284901"</f>
        <v>54282023062919340284901</v>
      </c>
      <c r="C2214" s="8" t="s">
        <v>18</v>
      </c>
      <c r="D2214" s="8" t="str">
        <f>"凌菲菲"</f>
        <v>凌菲菲</v>
      </c>
      <c r="E2214" s="8"/>
    </row>
    <row r="2215" spans="1:5" ht="21.75" customHeight="1">
      <c r="A2215" s="7">
        <v>2213</v>
      </c>
      <c r="B2215" s="8" t="str">
        <f>"54282023062918365084608"</f>
        <v>54282023062918365084608</v>
      </c>
      <c r="C2215" s="8" t="s">
        <v>18</v>
      </c>
      <c r="D2215" s="8" t="str">
        <f>"王冬冬"</f>
        <v>王冬冬</v>
      </c>
      <c r="E2215" s="8"/>
    </row>
    <row r="2216" spans="1:5" ht="21.75" customHeight="1">
      <c r="A2216" s="7">
        <v>2214</v>
      </c>
      <c r="B2216" s="8" t="str">
        <f>"54282023062919121884787"</f>
        <v>54282023062919121884787</v>
      </c>
      <c r="C2216" s="8" t="s">
        <v>18</v>
      </c>
      <c r="D2216" s="8" t="str">
        <f>"林嘉慧"</f>
        <v>林嘉慧</v>
      </c>
      <c r="E2216" s="8"/>
    </row>
    <row r="2217" spans="1:5" ht="21.75" customHeight="1">
      <c r="A2217" s="7">
        <v>2215</v>
      </c>
      <c r="B2217" s="8" t="str">
        <f>"54282023062822005579976"</f>
        <v>54282023062822005579976</v>
      </c>
      <c r="C2217" s="8" t="s">
        <v>18</v>
      </c>
      <c r="D2217" s="8" t="str">
        <f>"李学姬"</f>
        <v>李学姬</v>
      </c>
      <c r="E2217" s="8"/>
    </row>
    <row r="2218" spans="1:5" ht="21.75" customHeight="1">
      <c r="A2218" s="7">
        <v>2216</v>
      </c>
      <c r="B2218" s="8" t="str">
        <f>"54282023062817151378954"</f>
        <v>54282023062817151378954</v>
      </c>
      <c r="C2218" s="8" t="s">
        <v>18</v>
      </c>
      <c r="D2218" s="8" t="str">
        <f>"黎秀怡"</f>
        <v>黎秀怡</v>
      </c>
      <c r="E2218" s="8"/>
    </row>
    <row r="2219" spans="1:5" ht="21.75" customHeight="1">
      <c r="A2219" s="7">
        <v>2217</v>
      </c>
      <c r="B2219" s="8" t="str">
        <f>"54282023062812064477683"</f>
        <v>54282023062812064477683</v>
      </c>
      <c r="C2219" s="8" t="s">
        <v>18</v>
      </c>
      <c r="D2219" s="8" t="str">
        <f>"李梅"</f>
        <v>李梅</v>
      </c>
      <c r="E2219" s="8"/>
    </row>
    <row r="2220" spans="1:5" ht="21.75" customHeight="1">
      <c r="A2220" s="7">
        <v>2218</v>
      </c>
      <c r="B2220" s="8" t="str">
        <f>"54282023062911263982115"</f>
        <v>54282023062911263982115</v>
      </c>
      <c r="C2220" s="8" t="s">
        <v>18</v>
      </c>
      <c r="D2220" s="8" t="str">
        <f>"陈秋菊"</f>
        <v>陈秋菊</v>
      </c>
      <c r="E2220" s="8"/>
    </row>
    <row r="2221" spans="1:5" ht="21.75" customHeight="1">
      <c r="A2221" s="7">
        <v>2219</v>
      </c>
      <c r="B2221" s="8" t="str">
        <f>"54282023062820320679593"</f>
        <v>54282023062820320679593</v>
      </c>
      <c r="C2221" s="8" t="s">
        <v>18</v>
      </c>
      <c r="D2221" s="8" t="str">
        <f>"苏婷婷"</f>
        <v>苏婷婷</v>
      </c>
      <c r="E2221" s="8"/>
    </row>
    <row r="2222" spans="1:5" ht="21.75" customHeight="1">
      <c r="A2222" s="7">
        <v>2220</v>
      </c>
      <c r="B2222" s="8" t="str">
        <f>"54282023062920572185360"</f>
        <v>54282023062920572185360</v>
      </c>
      <c r="C2222" s="8" t="s">
        <v>18</v>
      </c>
      <c r="D2222" s="8" t="str">
        <f>"莫锦燕"</f>
        <v>莫锦燕</v>
      </c>
      <c r="E2222" s="8"/>
    </row>
    <row r="2223" spans="1:5" ht="21.75" customHeight="1">
      <c r="A2223" s="7">
        <v>2221</v>
      </c>
      <c r="B2223" s="8" t="str">
        <f>"54282023062920394585251"</f>
        <v>54282023062920394585251</v>
      </c>
      <c r="C2223" s="8" t="s">
        <v>18</v>
      </c>
      <c r="D2223" s="8" t="str">
        <f>"林原"</f>
        <v>林原</v>
      </c>
      <c r="E2223" s="8"/>
    </row>
    <row r="2224" spans="1:5" ht="21.75" customHeight="1">
      <c r="A2224" s="7">
        <v>2222</v>
      </c>
      <c r="B2224" s="8" t="str">
        <f>"54282023062921442185684"</f>
        <v>54282023062921442185684</v>
      </c>
      <c r="C2224" s="8" t="s">
        <v>18</v>
      </c>
      <c r="D2224" s="8" t="str">
        <f>"陈凤珠"</f>
        <v>陈凤珠</v>
      </c>
      <c r="E2224" s="8"/>
    </row>
    <row r="2225" spans="1:5" ht="21.75" customHeight="1">
      <c r="A2225" s="7">
        <v>2223</v>
      </c>
      <c r="B2225" s="8" t="str">
        <f>"54282023062920352685224"</f>
        <v>54282023062920352685224</v>
      </c>
      <c r="C2225" s="8" t="s">
        <v>18</v>
      </c>
      <c r="D2225" s="8" t="str">
        <f>"刘丽桃"</f>
        <v>刘丽桃</v>
      </c>
      <c r="E2225" s="8"/>
    </row>
    <row r="2226" spans="1:5" ht="21.75" customHeight="1">
      <c r="A2226" s="7">
        <v>2224</v>
      </c>
      <c r="B2226" s="8" t="str">
        <f>"54282023062919272284865"</f>
        <v>54282023062919272284865</v>
      </c>
      <c r="C2226" s="8" t="s">
        <v>18</v>
      </c>
      <c r="D2226" s="8" t="str">
        <f>"陈姝娜"</f>
        <v>陈姝娜</v>
      </c>
      <c r="E2226" s="8"/>
    </row>
    <row r="2227" spans="1:5" ht="21.75" customHeight="1">
      <c r="A2227" s="7">
        <v>2225</v>
      </c>
      <c r="B2227" s="8" t="str">
        <f>"54282023062922262585965"</f>
        <v>54282023062922262585965</v>
      </c>
      <c r="C2227" s="8" t="s">
        <v>18</v>
      </c>
      <c r="D2227" s="8" t="str">
        <f>"黄水丽"</f>
        <v>黄水丽</v>
      </c>
      <c r="E2227" s="8"/>
    </row>
    <row r="2228" spans="1:5" ht="21.75" customHeight="1">
      <c r="A2228" s="7">
        <v>2226</v>
      </c>
      <c r="B2228" s="8" t="str">
        <f>"54282023062817105878939"</f>
        <v>54282023062817105878939</v>
      </c>
      <c r="C2228" s="8" t="s">
        <v>18</v>
      </c>
      <c r="D2228" s="8" t="str">
        <f>"王小婷"</f>
        <v>王小婷</v>
      </c>
      <c r="E2228" s="8"/>
    </row>
    <row r="2229" spans="1:5" ht="21.75" customHeight="1">
      <c r="A2229" s="7">
        <v>2227</v>
      </c>
      <c r="B2229" s="8" t="str">
        <f>"54282023062923012686149"</f>
        <v>54282023062923012686149</v>
      </c>
      <c r="C2229" s="8" t="s">
        <v>18</v>
      </c>
      <c r="D2229" s="8" t="str">
        <f>"王春艳"</f>
        <v>王春艳</v>
      </c>
      <c r="E2229" s="8"/>
    </row>
    <row r="2230" spans="1:5" ht="21.75" customHeight="1">
      <c r="A2230" s="7">
        <v>2228</v>
      </c>
      <c r="B2230" s="8" t="str">
        <f>"54282023062923011086146"</f>
        <v>54282023062923011086146</v>
      </c>
      <c r="C2230" s="8" t="s">
        <v>18</v>
      </c>
      <c r="D2230" s="8" t="str">
        <f>"陈柏利"</f>
        <v>陈柏利</v>
      </c>
      <c r="E2230" s="8"/>
    </row>
    <row r="2231" spans="1:5" ht="21.75" customHeight="1">
      <c r="A2231" s="7">
        <v>2229</v>
      </c>
      <c r="B2231" s="8" t="str">
        <f>"54282023062923382286310"</f>
        <v>54282023062923382286310</v>
      </c>
      <c r="C2231" s="8" t="s">
        <v>18</v>
      </c>
      <c r="D2231" s="8" t="str">
        <f>"邓欢婷"</f>
        <v>邓欢婷</v>
      </c>
      <c r="E2231" s="8"/>
    </row>
    <row r="2232" spans="1:5" ht="21.75" customHeight="1">
      <c r="A2232" s="7">
        <v>2230</v>
      </c>
      <c r="B2232" s="8" t="str">
        <f>"54282023062919234184848"</f>
        <v>54282023062919234184848</v>
      </c>
      <c r="C2232" s="8" t="s">
        <v>18</v>
      </c>
      <c r="D2232" s="8" t="str">
        <f>"羊庆梅"</f>
        <v>羊庆梅</v>
      </c>
      <c r="E2232" s="8"/>
    </row>
    <row r="2233" spans="1:5" ht="21.75" customHeight="1">
      <c r="A2233" s="7">
        <v>2231</v>
      </c>
      <c r="B2233" s="8" t="str">
        <f>"54282023062915401883554"</f>
        <v>54282023062915401883554</v>
      </c>
      <c r="C2233" s="8" t="s">
        <v>18</v>
      </c>
      <c r="D2233" s="8" t="str">
        <f>"陈土妹"</f>
        <v>陈土妹</v>
      </c>
      <c r="E2233" s="8"/>
    </row>
    <row r="2234" spans="1:5" ht="21.75" customHeight="1">
      <c r="A2234" s="7">
        <v>2232</v>
      </c>
      <c r="B2234" s="8" t="str">
        <f>"54282023062810333277201"</f>
        <v>54282023062810333277201</v>
      </c>
      <c r="C2234" s="8" t="s">
        <v>18</v>
      </c>
      <c r="D2234" s="8" t="str">
        <f>"苏秀香"</f>
        <v>苏秀香</v>
      </c>
      <c r="E2234" s="8"/>
    </row>
    <row r="2235" spans="1:5" ht="21.75" customHeight="1">
      <c r="A2235" s="7">
        <v>2233</v>
      </c>
      <c r="B2235" s="8" t="str">
        <f>"54282023063009474787267"</f>
        <v>54282023063009474787267</v>
      </c>
      <c r="C2235" s="8" t="s">
        <v>18</v>
      </c>
      <c r="D2235" s="8" t="str">
        <f>"黎妹丽"</f>
        <v>黎妹丽</v>
      </c>
      <c r="E2235" s="8"/>
    </row>
    <row r="2236" spans="1:5" ht="21.75" customHeight="1">
      <c r="A2236" s="7">
        <v>2234</v>
      </c>
      <c r="B2236" s="8" t="str">
        <f>"54282023062815504778583"</f>
        <v>54282023062815504778583</v>
      </c>
      <c r="C2236" s="8" t="s">
        <v>18</v>
      </c>
      <c r="D2236" s="8" t="str">
        <f>"林鹰"</f>
        <v>林鹰</v>
      </c>
      <c r="E2236" s="8"/>
    </row>
    <row r="2237" spans="1:5" ht="21.75" customHeight="1">
      <c r="A2237" s="7">
        <v>2235</v>
      </c>
      <c r="B2237" s="8" t="str">
        <f>"54282023062923183386230"</f>
        <v>54282023062923183386230</v>
      </c>
      <c r="C2237" s="8" t="s">
        <v>18</v>
      </c>
      <c r="D2237" s="8" t="str">
        <f>"李振珊"</f>
        <v>李振珊</v>
      </c>
      <c r="E2237" s="8"/>
    </row>
    <row r="2238" spans="1:5" ht="21.75" customHeight="1">
      <c r="A2238" s="7">
        <v>2236</v>
      </c>
      <c r="B2238" s="8" t="str">
        <f>"54282023063012413688398"</f>
        <v>54282023063012413688398</v>
      </c>
      <c r="C2238" s="8" t="s">
        <v>18</v>
      </c>
      <c r="D2238" s="8" t="str">
        <f>"符玲妹"</f>
        <v>符玲妹</v>
      </c>
      <c r="E2238" s="8"/>
    </row>
    <row r="2239" spans="1:5" ht="21.75" customHeight="1">
      <c r="A2239" s="7">
        <v>2237</v>
      </c>
      <c r="B2239" s="8" t="str">
        <f>"54282023062921375785641"</f>
        <v>54282023062921375785641</v>
      </c>
      <c r="C2239" s="8" t="s">
        <v>18</v>
      </c>
      <c r="D2239" s="8" t="str">
        <f>"薛玉燕"</f>
        <v>薛玉燕</v>
      </c>
      <c r="E2239" s="8"/>
    </row>
    <row r="2240" spans="1:5" ht="21.75" customHeight="1">
      <c r="A2240" s="7">
        <v>2238</v>
      </c>
      <c r="B2240" s="8" t="str">
        <f>"54282023062813102077957"</f>
        <v>54282023062813102077957</v>
      </c>
      <c r="C2240" s="8" t="s">
        <v>18</v>
      </c>
      <c r="D2240" s="8" t="str">
        <f>"吴成英"</f>
        <v>吴成英</v>
      </c>
      <c r="E2240" s="8"/>
    </row>
    <row r="2241" spans="1:5" ht="21.75" customHeight="1">
      <c r="A2241" s="7">
        <v>2239</v>
      </c>
      <c r="B2241" s="8" t="str">
        <f>"54282023063008393186849"</f>
        <v>54282023063008393186849</v>
      </c>
      <c r="C2241" s="8" t="s">
        <v>18</v>
      </c>
      <c r="D2241" s="8" t="str">
        <f>"王梦芸"</f>
        <v>王梦芸</v>
      </c>
      <c r="E2241" s="8"/>
    </row>
    <row r="2242" spans="1:5" ht="21.75" customHeight="1">
      <c r="A2242" s="7">
        <v>2240</v>
      </c>
      <c r="B2242" s="8" t="str">
        <f>"54282023063015423389652"</f>
        <v>54282023063015423389652</v>
      </c>
      <c r="C2242" s="8" t="s">
        <v>18</v>
      </c>
      <c r="D2242" s="8" t="str">
        <f>"陈井春"</f>
        <v>陈井春</v>
      </c>
      <c r="E2242" s="8"/>
    </row>
    <row r="2243" spans="1:5" ht="21.75" customHeight="1">
      <c r="A2243" s="7">
        <v>2241</v>
      </c>
      <c r="B2243" s="8" t="str">
        <f>"54282023062918183584529"</f>
        <v>54282023062918183584529</v>
      </c>
      <c r="C2243" s="8" t="s">
        <v>18</v>
      </c>
      <c r="D2243" s="8" t="str">
        <f>"李淑英"</f>
        <v>李淑英</v>
      </c>
      <c r="E2243" s="8"/>
    </row>
    <row r="2244" spans="1:5" ht="21.75" customHeight="1">
      <c r="A2244" s="7">
        <v>2242</v>
      </c>
      <c r="B2244" s="8" t="str">
        <f>"54282023063014424489121"</f>
        <v>54282023063014424489121</v>
      </c>
      <c r="C2244" s="8" t="s">
        <v>18</v>
      </c>
      <c r="D2244" s="8" t="str">
        <f>"李芳妍"</f>
        <v>李芳妍</v>
      </c>
      <c r="E2244" s="8"/>
    </row>
    <row r="2245" spans="1:5" ht="21.75" customHeight="1">
      <c r="A2245" s="7">
        <v>2243</v>
      </c>
      <c r="B2245" s="8" t="str">
        <f>"54282023063016120389819"</f>
        <v>54282023063016120389819</v>
      </c>
      <c r="C2245" s="8" t="s">
        <v>18</v>
      </c>
      <c r="D2245" s="8" t="str">
        <f>"何妮蔚"</f>
        <v>何妮蔚</v>
      </c>
      <c r="E2245" s="8"/>
    </row>
    <row r="2246" spans="1:5" ht="21.75" customHeight="1">
      <c r="A2246" s="7">
        <v>2244</v>
      </c>
      <c r="B2246" s="8" t="str">
        <f>"54282023063013321588692"</f>
        <v>54282023063013321588692</v>
      </c>
      <c r="C2246" s="8" t="s">
        <v>18</v>
      </c>
      <c r="D2246" s="8" t="str">
        <f>"郭振莲"</f>
        <v>郭振莲</v>
      </c>
      <c r="E2246" s="8"/>
    </row>
    <row r="2247" spans="1:5" ht="21.75" customHeight="1">
      <c r="A2247" s="7">
        <v>2245</v>
      </c>
      <c r="B2247" s="8" t="str">
        <f>"54282023062817243578995"</f>
        <v>54282023062817243578995</v>
      </c>
      <c r="C2247" s="8" t="s">
        <v>18</v>
      </c>
      <c r="D2247" s="8" t="str">
        <f>"洪彩月"</f>
        <v>洪彩月</v>
      </c>
      <c r="E2247" s="8"/>
    </row>
    <row r="2248" spans="1:5" ht="21.75" customHeight="1">
      <c r="A2248" s="7">
        <v>2246</v>
      </c>
      <c r="B2248" s="8" t="str">
        <f>"54282023062816315378776"</f>
        <v>54282023062816315378776</v>
      </c>
      <c r="C2248" s="8" t="s">
        <v>18</v>
      </c>
      <c r="D2248" s="8" t="str">
        <f>"黎秀尾"</f>
        <v>黎秀尾</v>
      </c>
      <c r="E2248" s="8"/>
    </row>
    <row r="2249" spans="1:5" ht="21.75" customHeight="1">
      <c r="A2249" s="7">
        <v>2247</v>
      </c>
      <c r="B2249" s="8" t="str">
        <f>"54282023063020323890373"</f>
        <v>54282023063020323890373</v>
      </c>
      <c r="C2249" s="8" t="s">
        <v>18</v>
      </c>
      <c r="D2249" s="8" t="str">
        <f>"高后乾"</f>
        <v>高后乾</v>
      </c>
      <c r="E2249" s="8"/>
    </row>
    <row r="2250" spans="1:5" ht="21.75" customHeight="1">
      <c r="A2250" s="7">
        <v>2248</v>
      </c>
      <c r="B2250" s="8" t="str">
        <f>"54282023063020432290403"</f>
        <v>54282023063020432290403</v>
      </c>
      <c r="C2250" s="8" t="s">
        <v>18</v>
      </c>
      <c r="D2250" s="8" t="str">
        <f>"吴英桃"</f>
        <v>吴英桃</v>
      </c>
      <c r="E2250" s="8"/>
    </row>
    <row r="2251" spans="1:5" ht="21.75" customHeight="1">
      <c r="A2251" s="7">
        <v>2249</v>
      </c>
      <c r="B2251" s="8" t="str">
        <f>"54282023063021000490433"</f>
        <v>54282023063021000490433</v>
      </c>
      <c r="C2251" s="8" t="s">
        <v>18</v>
      </c>
      <c r="D2251" s="8" t="str">
        <f>"李雪"</f>
        <v>李雪</v>
      </c>
      <c r="E2251" s="8"/>
    </row>
    <row r="2252" spans="1:5" ht="21.75" customHeight="1">
      <c r="A2252" s="7">
        <v>2250</v>
      </c>
      <c r="B2252" s="8" t="str">
        <f>"54282023063021021790438"</f>
        <v>54282023063021021790438</v>
      </c>
      <c r="C2252" s="8" t="s">
        <v>18</v>
      </c>
      <c r="D2252" s="8" t="str">
        <f>"陈晓敏"</f>
        <v>陈晓敏</v>
      </c>
      <c r="E2252" s="8"/>
    </row>
    <row r="2253" spans="1:5" ht="21.75" customHeight="1">
      <c r="A2253" s="7">
        <v>2251</v>
      </c>
      <c r="B2253" s="8" t="str">
        <f>"54282023063022070490560"</f>
        <v>54282023063022070490560</v>
      </c>
      <c r="C2253" s="8" t="s">
        <v>18</v>
      </c>
      <c r="D2253" s="8" t="str">
        <f>"李英喧"</f>
        <v>李英喧</v>
      </c>
      <c r="E2253" s="8"/>
    </row>
    <row r="2254" spans="1:5" ht="21.75" customHeight="1">
      <c r="A2254" s="7">
        <v>2252</v>
      </c>
      <c r="B2254" s="8" t="str">
        <f>"54282023063013315888690"</f>
        <v>54282023063013315888690</v>
      </c>
      <c r="C2254" s="8" t="s">
        <v>18</v>
      </c>
      <c r="D2254" s="8" t="str">
        <f>"霍远丽"</f>
        <v>霍远丽</v>
      </c>
      <c r="E2254" s="8"/>
    </row>
    <row r="2255" spans="1:5" ht="21.75" customHeight="1">
      <c r="A2255" s="7">
        <v>2253</v>
      </c>
      <c r="B2255" s="8" t="str">
        <f>"54282023062812383077821"</f>
        <v>54282023062812383077821</v>
      </c>
      <c r="C2255" s="8" t="s">
        <v>18</v>
      </c>
      <c r="D2255" s="8" t="str">
        <f>"符坤柳"</f>
        <v>符坤柳</v>
      </c>
      <c r="E2255" s="8"/>
    </row>
    <row r="2256" spans="1:5" ht="21.75" customHeight="1">
      <c r="A2256" s="7">
        <v>2254</v>
      </c>
      <c r="B2256" s="8" t="str">
        <f>"54282023070101151890785"</f>
        <v>54282023070101151890785</v>
      </c>
      <c r="C2256" s="8" t="s">
        <v>18</v>
      </c>
      <c r="D2256" s="8" t="str">
        <f>"邓风"</f>
        <v>邓风</v>
      </c>
      <c r="E2256" s="8"/>
    </row>
    <row r="2257" spans="1:5" ht="21.75" customHeight="1">
      <c r="A2257" s="7">
        <v>2255</v>
      </c>
      <c r="B2257" s="8" t="str">
        <f>"54282023070110014391026"</f>
        <v>54282023070110014391026</v>
      </c>
      <c r="C2257" s="8" t="s">
        <v>18</v>
      </c>
      <c r="D2257" s="8" t="str">
        <f>"李小妹"</f>
        <v>李小妹</v>
      </c>
      <c r="E2257" s="8"/>
    </row>
    <row r="2258" spans="1:5" ht="21.75" customHeight="1">
      <c r="A2258" s="7">
        <v>2256</v>
      </c>
      <c r="B2258" s="8" t="str">
        <f>"54282023070110155791060"</f>
        <v>54282023070110155791060</v>
      </c>
      <c r="C2258" s="8" t="s">
        <v>18</v>
      </c>
      <c r="D2258" s="8" t="str">
        <f>"丁裕欢"</f>
        <v>丁裕欢</v>
      </c>
      <c r="E2258" s="8"/>
    </row>
    <row r="2259" spans="1:5" ht="21.75" customHeight="1">
      <c r="A2259" s="7">
        <v>2257</v>
      </c>
      <c r="B2259" s="8" t="str">
        <f>"54282023070110563091169"</f>
        <v>54282023070110563091169</v>
      </c>
      <c r="C2259" s="8" t="s">
        <v>18</v>
      </c>
      <c r="D2259" s="8" t="str">
        <f>"谢淑来"</f>
        <v>谢淑来</v>
      </c>
      <c r="E2259" s="8"/>
    </row>
    <row r="2260" spans="1:5" ht="21.75" customHeight="1">
      <c r="A2260" s="7">
        <v>2258</v>
      </c>
      <c r="B2260" s="8" t="str">
        <f>"54282023062907335480480"</f>
        <v>54282023062907335480480</v>
      </c>
      <c r="C2260" s="8" t="s">
        <v>18</v>
      </c>
      <c r="D2260" s="8" t="str">
        <f>"林雪"</f>
        <v>林雪</v>
      </c>
      <c r="E2260" s="8"/>
    </row>
    <row r="2261" spans="1:5" ht="21.75" customHeight="1">
      <c r="A2261" s="7">
        <v>2259</v>
      </c>
      <c r="B2261" s="8" t="str">
        <f>"54282023062822490880158"</f>
        <v>54282023062822490880158</v>
      </c>
      <c r="C2261" s="8" t="s">
        <v>18</v>
      </c>
      <c r="D2261" s="8" t="str">
        <f>"郑月玉"</f>
        <v>郑月玉</v>
      </c>
      <c r="E2261" s="8"/>
    </row>
    <row r="2262" spans="1:5" ht="21.75" customHeight="1">
      <c r="A2262" s="7">
        <v>2260</v>
      </c>
      <c r="B2262" s="8" t="str">
        <f>"54282023070112372391390"</f>
        <v>54282023070112372391390</v>
      </c>
      <c r="C2262" s="8" t="s">
        <v>18</v>
      </c>
      <c r="D2262" s="8" t="str">
        <f>"赵慧语"</f>
        <v>赵慧语</v>
      </c>
      <c r="E2262" s="8"/>
    </row>
    <row r="2263" spans="1:5" ht="21.75" customHeight="1">
      <c r="A2263" s="7">
        <v>2261</v>
      </c>
      <c r="B2263" s="8" t="str">
        <f>"54282023062919245484855"</f>
        <v>54282023062919245484855</v>
      </c>
      <c r="C2263" s="8" t="s">
        <v>18</v>
      </c>
      <c r="D2263" s="8" t="str">
        <f>"王诗云"</f>
        <v>王诗云</v>
      </c>
      <c r="E2263" s="8"/>
    </row>
    <row r="2264" spans="1:5" ht="21.75" customHeight="1">
      <c r="A2264" s="7">
        <v>2262</v>
      </c>
      <c r="B2264" s="8" t="str">
        <f>"54282023070116302791825"</f>
        <v>54282023070116302791825</v>
      </c>
      <c r="C2264" s="8" t="s">
        <v>18</v>
      </c>
      <c r="D2264" s="8" t="str">
        <f>"谢佳美"</f>
        <v>谢佳美</v>
      </c>
      <c r="E2264" s="8"/>
    </row>
    <row r="2265" spans="1:5" ht="21.75" customHeight="1">
      <c r="A2265" s="7">
        <v>2263</v>
      </c>
      <c r="B2265" s="8" t="str">
        <f>"54282023070116234091815"</f>
        <v>54282023070116234091815</v>
      </c>
      <c r="C2265" s="8" t="s">
        <v>18</v>
      </c>
      <c r="D2265" s="8" t="str">
        <f>"苏虹虹"</f>
        <v>苏虹虹</v>
      </c>
      <c r="E2265" s="8"/>
    </row>
    <row r="2266" spans="1:5" ht="21.75" customHeight="1">
      <c r="A2266" s="7">
        <v>2264</v>
      </c>
      <c r="B2266" s="8" t="str">
        <f>"54282023070116593691876"</f>
        <v>54282023070116593691876</v>
      </c>
      <c r="C2266" s="8" t="s">
        <v>18</v>
      </c>
      <c r="D2266" s="8" t="str">
        <f>"安娅娟"</f>
        <v>安娅娟</v>
      </c>
      <c r="E2266" s="8"/>
    </row>
    <row r="2267" spans="1:5" ht="21.75" customHeight="1">
      <c r="A2267" s="7">
        <v>2265</v>
      </c>
      <c r="B2267" s="8" t="str">
        <f>"54282023070118170392032"</f>
        <v>54282023070118170392032</v>
      </c>
      <c r="C2267" s="8" t="s">
        <v>18</v>
      </c>
      <c r="D2267" s="8" t="str">
        <f>"李英妹"</f>
        <v>李英妹</v>
      </c>
      <c r="E2267" s="8"/>
    </row>
    <row r="2268" spans="1:5" ht="21.75" customHeight="1">
      <c r="A2268" s="7">
        <v>2266</v>
      </c>
      <c r="B2268" s="8" t="str">
        <f>"54282023062810422377253"</f>
        <v>54282023062810422377253</v>
      </c>
      <c r="C2268" s="8" t="s">
        <v>18</v>
      </c>
      <c r="D2268" s="8" t="str">
        <f>"王曼"</f>
        <v>王曼</v>
      </c>
      <c r="E2268" s="8"/>
    </row>
    <row r="2269" spans="1:5" ht="21.75" customHeight="1">
      <c r="A2269" s="7">
        <v>2267</v>
      </c>
      <c r="B2269" s="8" t="str">
        <f>"54282023063000091686415"</f>
        <v>54282023063000091686415</v>
      </c>
      <c r="C2269" s="8" t="s">
        <v>18</v>
      </c>
      <c r="D2269" s="8" t="str">
        <f>"沈卫苹"</f>
        <v>沈卫苹</v>
      </c>
      <c r="E2269" s="8"/>
    </row>
    <row r="2270" spans="1:5" ht="21.75" customHeight="1">
      <c r="A2270" s="7">
        <v>2268</v>
      </c>
      <c r="B2270" s="8" t="str">
        <f>"54282023070119461392196"</f>
        <v>54282023070119461392196</v>
      </c>
      <c r="C2270" s="8" t="s">
        <v>18</v>
      </c>
      <c r="D2270" s="8" t="str">
        <f>"羊彩联"</f>
        <v>羊彩联</v>
      </c>
      <c r="E2270" s="8"/>
    </row>
    <row r="2271" spans="1:5" ht="21.75" customHeight="1">
      <c r="A2271" s="7">
        <v>2269</v>
      </c>
      <c r="B2271" s="8" t="str">
        <f>"54282023063021162090465"</f>
        <v>54282023063021162090465</v>
      </c>
      <c r="C2271" s="8" t="s">
        <v>18</v>
      </c>
      <c r="D2271" s="8" t="str">
        <f>"金婷婷"</f>
        <v>金婷婷</v>
      </c>
      <c r="E2271" s="8"/>
    </row>
    <row r="2272" spans="1:5" ht="21.75" customHeight="1">
      <c r="A2272" s="7">
        <v>2270</v>
      </c>
      <c r="B2272" s="8" t="str">
        <f>"54282023063012224788283"</f>
        <v>54282023063012224788283</v>
      </c>
      <c r="C2272" s="8" t="s">
        <v>18</v>
      </c>
      <c r="D2272" s="8" t="str">
        <f>"陈婆花"</f>
        <v>陈婆花</v>
      </c>
      <c r="E2272" s="8"/>
    </row>
    <row r="2273" spans="1:5" ht="21.75" customHeight="1">
      <c r="A2273" s="7">
        <v>2271</v>
      </c>
      <c r="B2273" s="8" t="str">
        <f>"54282023070121223392419"</f>
        <v>54282023070121223392419</v>
      </c>
      <c r="C2273" s="8" t="s">
        <v>18</v>
      </c>
      <c r="D2273" s="8" t="str">
        <f>"邓海丽"</f>
        <v>邓海丽</v>
      </c>
      <c r="E2273" s="8"/>
    </row>
    <row r="2274" spans="1:5" ht="21.75" customHeight="1">
      <c r="A2274" s="7">
        <v>2272</v>
      </c>
      <c r="B2274" s="8" t="str">
        <f>"54282023070121090992392"</f>
        <v>54282023070121090992392</v>
      </c>
      <c r="C2274" s="8" t="s">
        <v>18</v>
      </c>
      <c r="D2274" s="8" t="str">
        <f>"王精姑"</f>
        <v>王精姑</v>
      </c>
      <c r="E2274" s="8"/>
    </row>
    <row r="2275" spans="1:5" ht="21.75" customHeight="1">
      <c r="A2275" s="7">
        <v>2273</v>
      </c>
      <c r="B2275" s="8" t="str">
        <f>"54282023063016155189830"</f>
        <v>54282023063016155189830</v>
      </c>
      <c r="C2275" s="8" t="s">
        <v>18</v>
      </c>
      <c r="D2275" s="8" t="str">
        <f>"黄春明"</f>
        <v>黄春明</v>
      </c>
      <c r="E2275" s="8"/>
    </row>
    <row r="2276" spans="1:5" ht="21.75" customHeight="1">
      <c r="A2276" s="7">
        <v>2274</v>
      </c>
      <c r="B2276" s="8" t="str">
        <f>"54282023070118472492086"</f>
        <v>54282023070118472492086</v>
      </c>
      <c r="C2276" s="8" t="s">
        <v>18</v>
      </c>
      <c r="D2276" s="8" t="str">
        <f>"丁悦欢"</f>
        <v>丁悦欢</v>
      </c>
      <c r="E2276" s="8"/>
    </row>
    <row r="2277" spans="1:5" ht="21.75" customHeight="1">
      <c r="A2277" s="7">
        <v>2275</v>
      </c>
      <c r="B2277" s="8" t="str">
        <f>"54282023070200491092755"</f>
        <v>54282023070200491092755</v>
      </c>
      <c r="C2277" s="8" t="s">
        <v>18</v>
      </c>
      <c r="D2277" s="8" t="str">
        <f>"李珍仔"</f>
        <v>李珍仔</v>
      </c>
      <c r="E2277" s="8"/>
    </row>
    <row r="2278" spans="1:5" ht="21.75" customHeight="1">
      <c r="A2278" s="7">
        <v>2276</v>
      </c>
      <c r="B2278" s="8" t="str">
        <f>"54282023070200292992742"</f>
        <v>54282023070200292992742</v>
      </c>
      <c r="C2278" s="8" t="s">
        <v>18</v>
      </c>
      <c r="D2278" s="8" t="str">
        <f>"符书梦"</f>
        <v>符书梦</v>
      </c>
      <c r="E2278" s="8"/>
    </row>
    <row r="2279" spans="1:5" ht="21.75" customHeight="1">
      <c r="A2279" s="7">
        <v>2277</v>
      </c>
      <c r="B2279" s="8" t="str">
        <f>"54282023070208473492923"</f>
        <v>54282023070208473492923</v>
      </c>
      <c r="C2279" s="8" t="s">
        <v>18</v>
      </c>
      <c r="D2279" s="8" t="str">
        <f>"林贻"</f>
        <v>林贻</v>
      </c>
      <c r="E2279" s="8"/>
    </row>
    <row r="2280" spans="1:5" ht="21.75" customHeight="1">
      <c r="A2280" s="7">
        <v>2278</v>
      </c>
      <c r="B2280" s="8" t="str">
        <f>"54282023070211001793269"</f>
        <v>54282023070211001793269</v>
      </c>
      <c r="C2280" s="8" t="s">
        <v>18</v>
      </c>
      <c r="D2280" s="8" t="str">
        <f>"林佳诗"</f>
        <v>林佳诗</v>
      </c>
      <c r="E2280" s="8"/>
    </row>
    <row r="2281" spans="1:5" ht="21.75" customHeight="1">
      <c r="A2281" s="7">
        <v>2279</v>
      </c>
      <c r="B2281" s="8" t="str">
        <f>"54282023070122481692590"</f>
        <v>54282023070122481692590</v>
      </c>
      <c r="C2281" s="8" t="s">
        <v>18</v>
      </c>
      <c r="D2281" s="8" t="str">
        <f>"羊爱美"</f>
        <v>羊爱美</v>
      </c>
      <c r="E2281" s="8"/>
    </row>
    <row r="2282" spans="1:5" ht="21.75" customHeight="1">
      <c r="A2282" s="7">
        <v>2280</v>
      </c>
      <c r="B2282" s="8" t="str">
        <f>"54282023070212012393430"</f>
        <v>54282023070212012393430</v>
      </c>
      <c r="C2282" s="8" t="s">
        <v>18</v>
      </c>
      <c r="D2282" s="8" t="str">
        <f>"陈雪芳"</f>
        <v>陈雪芳</v>
      </c>
      <c r="E2282" s="8"/>
    </row>
    <row r="2283" spans="1:5" ht="21.75" customHeight="1">
      <c r="A2283" s="7">
        <v>2281</v>
      </c>
      <c r="B2283" s="8" t="str">
        <f>"54282023070212052393442"</f>
        <v>54282023070212052393442</v>
      </c>
      <c r="C2283" s="8" t="s">
        <v>18</v>
      </c>
      <c r="D2283" s="8" t="str">
        <f>"王苑颖"</f>
        <v>王苑颖</v>
      </c>
      <c r="E2283" s="8"/>
    </row>
    <row r="2284" spans="1:5" ht="21.75" customHeight="1">
      <c r="A2284" s="7">
        <v>2282</v>
      </c>
      <c r="B2284" s="8" t="str">
        <f>"54282023070213005393581"</f>
        <v>54282023070213005393581</v>
      </c>
      <c r="C2284" s="8" t="s">
        <v>18</v>
      </c>
      <c r="D2284" s="8" t="str">
        <f>"欧哲妮"</f>
        <v>欧哲妮</v>
      </c>
      <c r="E2284" s="8"/>
    </row>
    <row r="2285" spans="1:5" ht="21.75" customHeight="1">
      <c r="A2285" s="7">
        <v>2283</v>
      </c>
      <c r="B2285" s="8" t="str">
        <f>"54282023070214424093832"</f>
        <v>54282023070214424093832</v>
      </c>
      <c r="C2285" s="8" t="s">
        <v>18</v>
      </c>
      <c r="D2285" s="8" t="str">
        <f>"林军"</f>
        <v>林军</v>
      </c>
      <c r="E2285" s="8"/>
    </row>
    <row r="2286" spans="1:5" ht="21.75" customHeight="1">
      <c r="A2286" s="7">
        <v>2284</v>
      </c>
      <c r="B2286" s="8" t="str">
        <f>"54282023070216062194022"</f>
        <v>54282023070216062194022</v>
      </c>
      <c r="C2286" s="8" t="s">
        <v>18</v>
      </c>
      <c r="D2286" s="8" t="str">
        <f>"羊飘香"</f>
        <v>羊飘香</v>
      </c>
      <c r="E2286" s="8"/>
    </row>
    <row r="2287" spans="1:5" ht="21.75" customHeight="1">
      <c r="A2287" s="7">
        <v>2285</v>
      </c>
      <c r="B2287" s="8" t="str">
        <f>"54282023062818190979177"</f>
        <v>54282023062818190979177</v>
      </c>
      <c r="C2287" s="8" t="s">
        <v>18</v>
      </c>
      <c r="D2287" s="8" t="str">
        <f>"关雪静"</f>
        <v>关雪静</v>
      </c>
      <c r="E2287" s="8"/>
    </row>
    <row r="2288" spans="1:5" ht="21.75" customHeight="1">
      <c r="A2288" s="7">
        <v>2286</v>
      </c>
      <c r="B2288" s="8" t="str">
        <f>"54282023070217061994182"</f>
        <v>54282023070217061994182</v>
      </c>
      <c r="C2288" s="8" t="s">
        <v>18</v>
      </c>
      <c r="D2288" s="8" t="str">
        <f>"林淑仪"</f>
        <v>林淑仪</v>
      </c>
      <c r="E2288" s="8"/>
    </row>
    <row r="2289" spans="1:5" ht="21.75" customHeight="1">
      <c r="A2289" s="7">
        <v>2287</v>
      </c>
      <c r="B2289" s="8" t="str">
        <f>"54282023070218490394383"</f>
        <v>54282023070218490394383</v>
      </c>
      <c r="C2289" s="8" t="s">
        <v>18</v>
      </c>
      <c r="D2289" s="8" t="str">
        <f>"羊带香"</f>
        <v>羊带香</v>
      </c>
      <c r="E2289" s="8"/>
    </row>
    <row r="2290" spans="1:5" ht="21.75" customHeight="1">
      <c r="A2290" s="7">
        <v>2288</v>
      </c>
      <c r="B2290" s="8" t="str">
        <f>"54282023070218593494397"</f>
        <v>54282023070218593494397</v>
      </c>
      <c r="C2290" s="8" t="s">
        <v>18</v>
      </c>
      <c r="D2290" s="8" t="str">
        <f>"朱多丽"</f>
        <v>朱多丽</v>
      </c>
      <c r="E2290" s="8"/>
    </row>
    <row r="2291" spans="1:5" ht="21.75" customHeight="1">
      <c r="A2291" s="7">
        <v>2289</v>
      </c>
      <c r="B2291" s="8" t="str">
        <f>"54282023070109271590964"</f>
        <v>54282023070109271590964</v>
      </c>
      <c r="C2291" s="8" t="s">
        <v>18</v>
      </c>
      <c r="D2291" s="8" t="str">
        <f>"吴梅霞"</f>
        <v>吴梅霞</v>
      </c>
      <c r="E2291" s="8"/>
    </row>
    <row r="2292" spans="1:5" ht="21.75" customHeight="1">
      <c r="A2292" s="7">
        <v>2290</v>
      </c>
      <c r="B2292" s="8" t="str">
        <f>"54282023070219354094475"</f>
        <v>54282023070219354094475</v>
      </c>
      <c r="C2292" s="8" t="s">
        <v>18</v>
      </c>
      <c r="D2292" s="8" t="str">
        <f>"黎珠鸾"</f>
        <v>黎珠鸾</v>
      </c>
      <c r="E2292" s="8"/>
    </row>
    <row r="2293" spans="1:5" ht="21.75" customHeight="1">
      <c r="A2293" s="7">
        <v>2291</v>
      </c>
      <c r="B2293" s="8" t="str">
        <f>"54282023070119284592172"</f>
        <v>54282023070119284592172</v>
      </c>
      <c r="C2293" s="8" t="s">
        <v>18</v>
      </c>
      <c r="D2293" s="8" t="str">
        <f>"周雨欣"</f>
        <v>周雨欣</v>
      </c>
      <c r="E2293" s="8"/>
    </row>
    <row r="2294" spans="1:5" ht="21.75" customHeight="1">
      <c r="A2294" s="7">
        <v>2292</v>
      </c>
      <c r="B2294" s="8" t="str">
        <f>"54282023063009185487069"</f>
        <v>54282023063009185487069</v>
      </c>
      <c r="C2294" s="8" t="s">
        <v>18</v>
      </c>
      <c r="D2294" s="8" t="str">
        <f>"邢雪"</f>
        <v>邢雪</v>
      </c>
      <c r="E2294" s="8"/>
    </row>
    <row r="2295" spans="1:5" ht="21.75" customHeight="1">
      <c r="A2295" s="7">
        <v>2293</v>
      </c>
      <c r="B2295" s="8" t="str">
        <f>"54282023070220455694626"</f>
        <v>54282023070220455694626</v>
      </c>
      <c r="C2295" s="8" t="s">
        <v>18</v>
      </c>
      <c r="D2295" s="8" t="str">
        <f>"林成娟"</f>
        <v>林成娟</v>
      </c>
      <c r="E2295" s="8"/>
    </row>
    <row r="2296" spans="1:5" ht="21.75" customHeight="1">
      <c r="A2296" s="7">
        <v>2294</v>
      </c>
      <c r="B2296" s="8" t="str">
        <f>"54282023070222411594968"</f>
        <v>54282023070222411594968</v>
      </c>
      <c r="C2296" s="8" t="s">
        <v>18</v>
      </c>
      <c r="D2296" s="8" t="str">
        <f>"唐美荣"</f>
        <v>唐美荣</v>
      </c>
      <c r="E2296" s="8"/>
    </row>
    <row r="2297" spans="1:5" ht="21.75" customHeight="1">
      <c r="A2297" s="7">
        <v>2295</v>
      </c>
      <c r="B2297" s="8" t="str">
        <f>"54282023070223443795100"</f>
        <v>54282023070223443795100</v>
      </c>
      <c r="C2297" s="8" t="s">
        <v>18</v>
      </c>
      <c r="D2297" s="8" t="str">
        <f>"谢婷婷"</f>
        <v>谢婷婷</v>
      </c>
      <c r="E2297" s="8"/>
    </row>
    <row r="2298" spans="1:5" ht="21.75" customHeight="1">
      <c r="A2298" s="7">
        <v>2296</v>
      </c>
      <c r="B2298" s="8" t="str">
        <f>"54282023070123240692666"</f>
        <v>54282023070123240692666</v>
      </c>
      <c r="C2298" s="8" t="s">
        <v>18</v>
      </c>
      <c r="D2298" s="8" t="str">
        <f>"王雅"</f>
        <v>王雅</v>
      </c>
      <c r="E2298" s="8"/>
    </row>
    <row r="2299" spans="1:5" ht="21.75" customHeight="1">
      <c r="A2299" s="7">
        <v>2297</v>
      </c>
      <c r="B2299" s="8" t="str">
        <f>"54282023070309401195872"</f>
        <v>54282023070309401195872</v>
      </c>
      <c r="C2299" s="8" t="s">
        <v>18</v>
      </c>
      <c r="D2299" s="8" t="str">
        <f>"李爱看"</f>
        <v>李爱看</v>
      </c>
      <c r="E2299" s="8"/>
    </row>
    <row r="2300" spans="1:5" ht="21.75" customHeight="1">
      <c r="A2300" s="7">
        <v>2298</v>
      </c>
      <c r="B2300" s="8" t="str">
        <f>"54282023070309385095858"</f>
        <v>54282023070309385095858</v>
      </c>
      <c r="C2300" s="8" t="s">
        <v>18</v>
      </c>
      <c r="D2300" s="8" t="str">
        <f>"郑雅云"</f>
        <v>郑雅云</v>
      </c>
      <c r="E2300" s="8"/>
    </row>
    <row r="2301" spans="1:5" ht="21.75" customHeight="1">
      <c r="A2301" s="7">
        <v>2299</v>
      </c>
      <c r="B2301" s="8" t="str">
        <f>"54282023062809080676737"</f>
        <v>54282023062809080676737</v>
      </c>
      <c r="C2301" s="8" t="s">
        <v>18</v>
      </c>
      <c r="D2301" s="8" t="str">
        <f>"吴名月"</f>
        <v>吴名月</v>
      </c>
      <c r="E2301" s="8"/>
    </row>
    <row r="2302" spans="1:5" ht="21.75" customHeight="1">
      <c r="A2302" s="7">
        <v>2300</v>
      </c>
      <c r="B2302" s="8" t="str">
        <f>"54282023063020041090320"</f>
        <v>54282023063020041090320</v>
      </c>
      <c r="C2302" s="8" t="s">
        <v>18</v>
      </c>
      <c r="D2302" s="8" t="str">
        <f>"谢桃玉"</f>
        <v>谢桃玉</v>
      </c>
      <c r="E2302" s="8"/>
    </row>
    <row r="2303" spans="1:5" ht="21.75" customHeight="1">
      <c r="A2303" s="7">
        <v>2301</v>
      </c>
      <c r="B2303" s="8" t="str">
        <f>"54282023070310562596496"</f>
        <v>54282023070310562596496</v>
      </c>
      <c r="C2303" s="8" t="s">
        <v>18</v>
      </c>
      <c r="D2303" s="8" t="str">
        <f>"黎英莹"</f>
        <v>黎英莹</v>
      </c>
      <c r="E2303" s="8"/>
    </row>
    <row r="2304" spans="1:5" ht="21.75" customHeight="1">
      <c r="A2304" s="7">
        <v>2302</v>
      </c>
      <c r="B2304" s="8" t="str">
        <f>"54282023062812521777896"</f>
        <v>54282023062812521777896</v>
      </c>
      <c r="C2304" s="8" t="s">
        <v>18</v>
      </c>
      <c r="D2304" s="8" t="str">
        <f>"郑涵绵"</f>
        <v>郑涵绵</v>
      </c>
      <c r="E2304" s="8"/>
    </row>
    <row r="2305" spans="1:5" ht="21.75" customHeight="1">
      <c r="A2305" s="7">
        <v>2303</v>
      </c>
      <c r="B2305" s="8" t="str">
        <f>"54282023070313014697263"</f>
        <v>54282023070313014697263</v>
      </c>
      <c r="C2305" s="8" t="s">
        <v>18</v>
      </c>
      <c r="D2305" s="8" t="str">
        <f>"曾二女"</f>
        <v>曾二女</v>
      </c>
      <c r="E2305" s="8"/>
    </row>
    <row r="2306" spans="1:5" ht="21.75" customHeight="1">
      <c r="A2306" s="7">
        <v>2304</v>
      </c>
      <c r="B2306" s="8" t="str">
        <f>"54282023070310391696358"</f>
        <v>54282023070310391696358</v>
      </c>
      <c r="C2306" s="8" t="s">
        <v>18</v>
      </c>
      <c r="D2306" s="8" t="str">
        <f>"杨金榜"</f>
        <v>杨金榜</v>
      </c>
      <c r="E2306" s="8"/>
    </row>
    <row r="2307" spans="1:5" ht="21.75" customHeight="1">
      <c r="A2307" s="7">
        <v>2305</v>
      </c>
      <c r="B2307" s="8" t="str">
        <f>"54282023070313404697451"</f>
        <v>54282023070313404697451</v>
      </c>
      <c r="C2307" s="8" t="s">
        <v>18</v>
      </c>
      <c r="D2307" s="8" t="str">
        <f>"顾晓蕾"</f>
        <v>顾晓蕾</v>
      </c>
      <c r="E2307" s="8"/>
    </row>
    <row r="2308" spans="1:5" ht="21.75" customHeight="1">
      <c r="A2308" s="7">
        <v>2306</v>
      </c>
      <c r="B2308" s="8" t="str">
        <f>"54282023070309451395918"</f>
        <v>54282023070309451395918</v>
      </c>
      <c r="C2308" s="8" t="s">
        <v>18</v>
      </c>
      <c r="D2308" s="8" t="str">
        <f>"滕飞"</f>
        <v>滕飞</v>
      </c>
      <c r="E2308" s="8"/>
    </row>
    <row r="2309" spans="1:5" ht="21.75" customHeight="1">
      <c r="A2309" s="7">
        <v>2307</v>
      </c>
      <c r="B2309" s="8" t="str">
        <f>"54282023070310484796435"</f>
        <v>54282023070310484796435</v>
      </c>
      <c r="C2309" s="8" t="s">
        <v>18</v>
      </c>
      <c r="D2309" s="8" t="str">
        <f>"李宋君"</f>
        <v>李宋君</v>
      </c>
      <c r="E2309" s="8"/>
    </row>
    <row r="2310" spans="1:5" ht="21.75" customHeight="1">
      <c r="A2310" s="7">
        <v>2308</v>
      </c>
      <c r="B2310" s="8" t="str">
        <f>"54282023070314551697759"</f>
        <v>54282023070314551697759</v>
      </c>
      <c r="C2310" s="8" t="s">
        <v>18</v>
      </c>
      <c r="D2310" s="8" t="str">
        <f>"张秋香"</f>
        <v>张秋香</v>
      </c>
      <c r="E2310" s="8"/>
    </row>
    <row r="2311" spans="1:5" ht="21.75" customHeight="1">
      <c r="A2311" s="7">
        <v>2309</v>
      </c>
      <c r="B2311" s="8" t="str">
        <f>"54282023070312230597018"</f>
        <v>54282023070312230597018</v>
      </c>
      <c r="C2311" s="8" t="s">
        <v>18</v>
      </c>
      <c r="D2311" s="8" t="str">
        <f>"李凡"</f>
        <v>李凡</v>
      </c>
      <c r="E2311" s="8"/>
    </row>
    <row r="2312" spans="1:5" ht="21.75" customHeight="1">
      <c r="A2312" s="7">
        <v>2310</v>
      </c>
      <c r="B2312" s="8" t="str">
        <f>"54282023070313552797504"</f>
        <v>54282023070313552797504</v>
      </c>
      <c r="C2312" s="8" t="s">
        <v>18</v>
      </c>
      <c r="D2312" s="8" t="str">
        <f>"李丹华"</f>
        <v>李丹华</v>
      </c>
      <c r="E2312" s="8"/>
    </row>
    <row r="2313" spans="1:5" ht="21.75" customHeight="1">
      <c r="A2313" s="7">
        <v>2311</v>
      </c>
      <c r="B2313" s="8" t="str">
        <f>"54282023070315411098055"</f>
        <v>54282023070315411098055</v>
      </c>
      <c r="C2313" s="8" t="s">
        <v>18</v>
      </c>
      <c r="D2313" s="8" t="str">
        <f>"王玉珍"</f>
        <v>王玉珍</v>
      </c>
      <c r="E2313" s="8"/>
    </row>
    <row r="2314" spans="1:5" ht="21.75" customHeight="1">
      <c r="A2314" s="7">
        <v>2312</v>
      </c>
      <c r="B2314" s="8" t="str">
        <f>"54282023070316051798200"</f>
        <v>54282023070316051798200</v>
      </c>
      <c r="C2314" s="8" t="s">
        <v>18</v>
      </c>
      <c r="D2314" s="8" t="str">
        <f>"王欣慧"</f>
        <v>王欣慧</v>
      </c>
      <c r="E2314" s="8"/>
    </row>
    <row r="2315" spans="1:5" ht="21.75" customHeight="1">
      <c r="A2315" s="7">
        <v>2313</v>
      </c>
      <c r="B2315" s="8" t="str">
        <f>"54282023070312545397216"</f>
        <v>54282023070312545397216</v>
      </c>
      <c r="C2315" s="8" t="s">
        <v>18</v>
      </c>
      <c r="D2315" s="8" t="str">
        <f>"郑英姑"</f>
        <v>郑英姑</v>
      </c>
      <c r="E2315" s="8"/>
    </row>
    <row r="2316" spans="1:5" ht="21.75" customHeight="1">
      <c r="A2316" s="7">
        <v>2314</v>
      </c>
      <c r="B2316" s="8" t="str">
        <f>"54282023062919585685025"</f>
        <v>54282023062919585685025</v>
      </c>
      <c r="C2316" s="8" t="s">
        <v>18</v>
      </c>
      <c r="D2316" s="8" t="str">
        <f>"符小月"</f>
        <v>符小月</v>
      </c>
      <c r="E2316" s="8"/>
    </row>
    <row r="2317" spans="1:5" ht="21.75" customHeight="1">
      <c r="A2317" s="7">
        <v>2315</v>
      </c>
      <c r="B2317" s="8" t="str">
        <f>"54282023070312230897019"</f>
        <v>54282023070312230897019</v>
      </c>
      <c r="C2317" s="8" t="s">
        <v>18</v>
      </c>
      <c r="D2317" s="8" t="str">
        <f>"符垂珍"</f>
        <v>符垂珍</v>
      </c>
      <c r="E2317" s="8"/>
    </row>
    <row r="2318" spans="1:5" ht="21.75" customHeight="1">
      <c r="A2318" s="7">
        <v>2316</v>
      </c>
      <c r="B2318" s="8" t="str">
        <f>"54282023070313172897359"</f>
        <v>54282023070313172897359</v>
      </c>
      <c r="C2318" s="8" t="s">
        <v>18</v>
      </c>
      <c r="D2318" s="8" t="str">
        <f>"叶润姣"</f>
        <v>叶润姣</v>
      </c>
      <c r="E2318" s="8"/>
    </row>
    <row r="2319" spans="1:5" ht="21.75" customHeight="1">
      <c r="A2319" s="7">
        <v>2317</v>
      </c>
      <c r="B2319" s="8" t="str">
        <f>"54282023062819170179360"</f>
        <v>54282023062819170179360</v>
      </c>
      <c r="C2319" s="8" t="s">
        <v>18</v>
      </c>
      <c r="D2319" s="8" t="str">
        <f>"郑庆美"</f>
        <v>郑庆美</v>
      </c>
      <c r="E2319" s="8"/>
    </row>
    <row r="2320" spans="1:5" ht="21.75" customHeight="1">
      <c r="A2320" s="7">
        <v>2318</v>
      </c>
      <c r="B2320" s="8" t="str">
        <f>"54282023070315501398115"</f>
        <v>54282023070315501398115</v>
      </c>
      <c r="C2320" s="8" t="s">
        <v>18</v>
      </c>
      <c r="D2320" s="8" t="str">
        <f>"李春美"</f>
        <v>李春美</v>
      </c>
      <c r="E2320" s="8"/>
    </row>
    <row r="2321" spans="1:5" ht="21.75" customHeight="1">
      <c r="A2321" s="7">
        <v>2319</v>
      </c>
      <c r="B2321" s="8" t="str">
        <f>"54282023070116053091775"</f>
        <v>54282023070116053091775</v>
      </c>
      <c r="C2321" s="8" t="s">
        <v>18</v>
      </c>
      <c r="D2321" s="8" t="str">
        <f>"许秀妮"</f>
        <v>许秀妮</v>
      </c>
      <c r="E2321" s="8"/>
    </row>
    <row r="2322" spans="1:5" ht="21.75" customHeight="1">
      <c r="A2322" s="7">
        <v>2320</v>
      </c>
      <c r="B2322" s="8" t="str">
        <f>"54282023070321340499714"</f>
        <v>54282023070321340499714</v>
      </c>
      <c r="C2322" s="8" t="s">
        <v>18</v>
      </c>
      <c r="D2322" s="8" t="str">
        <f>"梁晓倩"</f>
        <v>梁晓倩</v>
      </c>
      <c r="E2322" s="8"/>
    </row>
    <row r="2323" spans="1:5" ht="21.75" customHeight="1">
      <c r="A2323" s="7">
        <v>2321</v>
      </c>
      <c r="B2323" s="8" t="str">
        <f>"54282023070321113899592"</f>
        <v>54282023070321113899592</v>
      </c>
      <c r="C2323" s="8" t="s">
        <v>18</v>
      </c>
      <c r="D2323" s="8" t="str">
        <f>"符得乾"</f>
        <v>符得乾</v>
      </c>
      <c r="E2323" s="8"/>
    </row>
    <row r="2324" spans="1:5" ht="21.75" customHeight="1">
      <c r="A2324" s="7">
        <v>2322</v>
      </c>
      <c r="B2324" s="8" t="str">
        <f>"54282023070322234899956"</f>
        <v>54282023070322234899956</v>
      </c>
      <c r="C2324" s="8" t="s">
        <v>18</v>
      </c>
      <c r="D2324" s="8" t="str">
        <f>"张玉莲"</f>
        <v>张玉莲</v>
      </c>
      <c r="E2324" s="8"/>
    </row>
    <row r="2325" spans="1:5" ht="21.75" customHeight="1">
      <c r="A2325" s="7">
        <v>2323</v>
      </c>
      <c r="B2325" s="8" t="str">
        <f>"54282023063007513886666"</f>
        <v>54282023063007513886666</v>
      </c>
      <c r="C2325" s="8" t="s">
        <v>18</v>
      </c>
      <c r="D2325" s="8" t="str">
        <f>"陈婆爱"</f>
        <v>陈婆爱</v>
      </c>
      <c r="E2325" s="8"/>
    </row>
    <row r="2326" spans="1:5" ht="21.75" customHeight="1">
      <c r="A2326" s="7">
        <v>2324</v>
      </c>
      <c r="B2326" s="8" t="str">
        <f>"542820230704004602100351"</f>
        <v>542820230704004602100351</v>
      </c>
      <c r="C2326" s="8" t="s">
        <v>18</v>
      </c>
      <c r="D2326" s="8" t="str">
        <f>"黄文晓"</f>
        <v>黄文晓</v>
      </c>
      <c r="E2326" s="8"/>
    </row>
    <row r="2327" spans="1:5" ht="21.75" customHeight="1">
      <c r="A2327" s="7">
        <v>2325</v>
      </c>
      <c r="B2327" s="8" t="str">
        <f>"54282023070315450898076"</f>
        <v>54282023070315450898076</v>
      </c>
      <c r="C2327" s="8" t="s">
        <v>18</v>
      </c>
      <c r="D2327" s="8" t="str">
        <f>"凌曼雨"</f>
        <v>凌曼雨</v>
      </c>
      <c r="E2327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2023-07-05T08:13:43Z</dcterms:created>
  <dcterms:modified xsi:type="dcterms:W3CDTF">2023-07-10T07:16:53Z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44782B35711F4379A45EEF26648E59BD_13</vt:lpwstr>
  </property>
  <property fmtid="{D5CDD505-2E9C-101B-9397-08002B2CF9AE}" pid="4" name="KSOProductBuildV">
    <vt:lpwstr>2052-11.8.2.8411</vt:lpwstr>
  </property>
</Properties>
</file>