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拟聘" sheetId="1" r:id="rId1"/>
  </sheets>
  <definedNames>
    <definedName name="_xlnm.Print_Titles" localSheetId="0">'拟聘'!$3:$3</definedName>
  </definedNames>
  <calcPr fullCalcOnLoad="1"/>
</workbook>
</file>

<file path=xl/sharedStrings.xml><?xml version="1.0" encoding="utf-8"?>
<sst xmlns="http://schemas.openxmlformats.org/spreadsheetml/2006/main" count="136" uniqueCount="25">
  <si>
    <t>利辛县2022年公开招聘非在编中小学教师拟聘用人员名单</t>
  </si>
  <si>
    <t>序号</t>
  </si>
  <si>
    <t>岗位代码</t>
  </si>
  <si>
    <t>岗位名称</t>
  </si>
  <si>
    <t>姓名</t>
  </si>
  <si>
    <t>教育综合</t>
  </si>
  <si>
    <t>学科专业</t>
  </si>
  <si>
    <t>笔试合
成成绩</t>
  </si>
  <si>
    <t>面试成绩</t>
  </si>
  <si>
    <t>总成绩</t>
  </si>
  <si>
    <t>初中语文</t>
  </si>
  <si>
    <t>初中数学</t>
  </si>
  <si>
    <t>初中英语</t>
  </si>
  <si>
    <t>初中道德与法治</t>
  </si>
  <si>
    <t>初中历史</t>
  </si>
  <si>
    <t>初中化学</t>
  </si>
  <si>
    <t>初中体育与健康</t>
  </si>
  <si>
    <t xml:space="preserve">初中信息技术  </t>
  </si>
  <si>
    <t>小学语文</t>
  </si>
  <si>
    <t>小学数学</t>
  </si>
  <si>
    <t>小学英语</t>
  </si>
  <si>
    <t>小学道德与法治</t>
  </si>
  <si>
    <t>小学体育与健康</t>
  </si>
  <si>
    <t>小学美术</t>
  </si>
  <si>
    <t>小学信息技术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</si>
</sst>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2"/>
      <color indexed="10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3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0" fillId="0" borderId="9" xfId="0" applyFill="1" applyBorder="1" applyAlignment="1">
      <alignment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76" fontId="44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9"/>
  <sheetViews>
    <sheetView tabSelected="1" workbookViewId="0" topLeftCell="A1">
      <selection activeCell="N17" sqref="N17"/>
    </sheetView>
  </sheetViews>
  <sheetFormatPr defaultColWidth="9.00390625" defaultRowHeight="14.25"/>
  <cols>
    <col min="1" max="1" width="5.125" style="5" customWidth="1"/>
    <col min="2" max="2" width="9.375" style="5" customWidth="1"/>
    <col min="3" max="3" width="16.125" style="5" customWidth="1"/>
    <col min="4" max="4" width="8.75390625" style="5" customWidth="1"/>
    <col min="5" max="5" width="8.375" style="6" customWidth="1"/>
    <col min="6" max="6" width="8.50390625" style="6" customWidth="1"/>
    <col min="7" max="7" width="8.125" style="6" customWidth="1"/>
    <col min="8" max="8" width="10.50390625" style="7" customWidth="1"/>
    <col min="9" max="9" width="10.625" style="5" customWidth="1"/>
    <col min="10" max="16384" width="9.00390625" style="6" customWidth="1"/>
  </cols>
  <sheetData>
    <row r="1" spans="1:9" ht="33" customHeight="1">
      <c r="A1" s="8" t="s">
        <v>0</v>
      </c>
      <c r="B1" s="9"/>
      <c r="C1" s="9"/>
      <c r="D1" s="9"/>
      <c r="E1" s="9"/>
      <c r="F1" s="9"/>
      <c r="G1" s="9"/>
      <c r="H1" s="10"/>
      <c r="I1" s="9"/>
    </row>
    <row r="3" spans="1:9" ht="30.75" customHeight="1">
      <c r="A3" s="11" t="s">
        <v>1</v>
      </c>
      <c r="B3" s="11" t="s">
        <v>2</v>
      </c>
      <c r="C3" s="11" t="s">
        <v>3</v>
      </c>
      <c r="D3" s="11" t="s">
        <v>4</v>
      </c>
      <c r="E3" s="12" t="s">
        <v>5</v>
      </c>
      <c r="F3" s="12" t="s">
        <v>6</v>
      </c>
      <c r="G3" s="13" t="s">
        <v>7</v>
      </c>
      <c r="H3" s="14" t="s">
        <v>8</v>
      </c>
      <c r="I3" s="11" t="s">
        <v>9</v>
      </c>
    </row>
    <row r="4" spans="1:9" s="1" customFormat="1" ht="18.75" customHeight="1">
      <c r="A4" s="15">
        <v>1</v>
      </c>
      <c r="B4" s="11" t="str">
        <f>"2022001"</f>
        <v>2022001</v>
      </c>
      <c r="C4" s="11" t="s">
        <v>10</v>
      </c>
      <c r="D4" s="11" t="str">
        <f>"江珍珍"</f>
        <v>江珍珍</v>
      </c>
      <c r="E4" s="16">
        <v>95.9</v>
      </c>
      <c r="F4" s="16">
        <v>91</v>
      </c>
      <c r="G4" s="16">
        <v>93.45</v>
      </c>
      <c r="H4" s="17">
        <v>81.1</v>
      </c>
      <c r="I4" s="22">
        <f aca="true" t="shared" si="0" ref="I4:I67">G4/1.2*0.3+H4*0.7</f>
        <v>80.1325</v>
      </c>
    </row>
    <row r="5" spans="1:9" s="1" customFormat="1" ht="18.75" customHeight="1">
      <c r="A5" s="15">
        <v>2</v>
      </c>
      <c r="B5" s="18" t="str">
        <f>"2022002"</f>
        <v>2022002</v>
      </c>
      <c r="C5" s="18" t="s">
        <v>10</v>
      </c>
      <c r="D5" s="18" t="str">
        <f>"沈晓英"</f>
        <v>沈晓英</v>
      </c>
      <c r="E5" s="16">
        <v>91.4</v>
      </c>
      <c r="F5" s="16">
        <v>99.6</v>
      </c>
      <c r="G5" s="16">
        <v>95.5</v>
      </c>
      <c r="H5" s="17">
        <v>81.4</v>
      </c>
      <c r="I5" s="22">
        <f t="shared" si="0"/>
        <v>80.855</v>
      </c>
    </row>
    <row r="6" spans="1:9" s="1" customFormat="1" ht="18.75" customHeight="1">
      <c r="A6" s="15">
        <v>3</v>
      </c>
      <c r="B6" s="18" t="str">
        <f>"2022002"</f>
        <v>2022002</v>
      </c>
      <c r="C6" s="18" t="s">
        <v>10</v>
      </c>
      <c r="D6" s="18" t="str">
        <f>"张昊"</f>
        <v>张昊</v>
      </c>
      <c r="E6" s="16">
        <v>86.8</v>
      </c>
      <c r="F6" s="16">
        <v>99.2</v>
      </c>
      <c r="G6" s="16">
        <v>93</v>
      </c>
      <c r="H6" s="17">
        <v>80.1</v>
      </c>
      <c r="I6" s="22">
        <f t="shared" si="0"/>
        <v>79.32</v>
      </c>
    </row>
    <row r="7" spans="1:9" s="1" customFormat="1" ht="18.75" customHeight="1">
      <c r="A7" s="15">
        <v>4</v>
      </c>
      <c r="B7" s="18" t="str">
        <f>"2022002"</f>
        <v>2022002</v>
      </c>
      <c r="C7" s="18" t="s">
        <v>10</v>
      </c>
      <c r="D7" s="18" t="str">
        <f>"李梦庭"</f>
        <v>李梦庭</v>
      </c>
      <c r="E7" s="16">
        <v>90.9</v>
      </c>
      <c r="F7" s="16">
        <v>88.4</v>
      </c>
      <c r="G7" s="16">
        <v>89.65</v>
      </c>
      <c r="H7" s="17">
        <v>80.94</v>
      </c>
      <c r="I7" s="22">
        <f t="shared" si="0"/>
        <v>79.0705</v>
      </c>
    </row>
    <row r="8" spans="1:9" s="1" customFormat="1" ht="18.75" customHeight="1">
      <c r="A8" s="15">
        <v>5</v>
      </c>
      <c r="B8" s="18" t="str">
        <f>"2022002"</f>
        <v>2022002</v>
      </c>
      <c r="C8" s="18" t="s">
        <v>10</v>
      </c>
      <c r="D8" s="18" t="str">
        <f>"韩勤勤"</f>
        <v>韩勤勤</v>
      </c>
      <c r="E8" s="16">
        <v>97.4</v>
      </c>
      <c r="F8" s="16">
        <v>84.7</v>
      </c>
      <c r="G8" s="16">
        <v>91.05</v>
      </c>
      <c r="H8" s="17">
        <v>80</v>
      </c>
      <c r="I8" s="22">
        <f t="shared" si="0"/>
        <v>78.7625</v>
      </c>
    </row>
    <row r="9" spans="1:9" s="1" customFormat="1" ht="18.75" customHeight="1">
      <c r="A9" s="15">
        <v>6</v>
      </c>
      <c r="B9" s="18" t="str">
        <f>"2022002"</f>
        <v>2022002</v>
      </c>
      <c r="C9" s="18" t="s">
        <v>10</v>
      </c>
      <c r="D9" s="18" t="str">
        <f>"江海娣"</f>
        <v>江海娣</v>
      </c>
      <c r="E9" s="16">
        <v>88.4</v>
      </c>
      <c r="F9" s="16">
        <v>93.6</v>
      </c>
      <c r="G9" s="16">
        <v>91</v>
      </c>
      <c r="H9" s="17">
        <v>78.7</v>
      </c>
      <c r="I9" s="22">
        <f t="shared" si="0"/>
        <v>77.84</v>
      </c>
    </row>
    <row r="10" spans="1:9" s="1" customFormat="1" ht="18.75" customHeight="1">
      <c r="A10" s="15">
        <v>7</v>
      </c>
      <c r="B10" s="11" t="str">
        <f>"2022003"</f>
        <v>2022003</v>
      </c>
      <c r="C10" s="11" t="s">
        <v>11</v>
      </c>
      <c r="D10" s="11" t="str">
        <f>"路欣瑶"</f>
        <v>路欣瑶</v>
      </c>
      <c r="E10" s="16">
        <v>94.5</v>
      </c>
      <c r="F10" s="16">
        <v>97.6</v>
      </c>
      <c r="G10" s="16">
        <v>96.05</v>
      </c>
      <c r="H10" s="17">
        <v>74.76</v>
      </c>
      <c r="I10" s="22">
        <f t="shared" si="0"/>
        <v>76.3445</v>
      </c>
    </row>
    <row r="11" spans="1:9" s="1" customFormat="1" ht="18.75" customHeight="1">
      <c r="A11" s="15">
        <v>8</v>
      </c>
      <c r="B11" s="11" t="str">
        <f>"2022004"</f>
        <v>2022004</v>
      </c>
      <c r="C11" s="11" t="s">
        <v>11</v>
      </c>
      <c r="D11" s="11" t="str">
        <f>"张骞"</f>
        <v>张骞</v>
      </c>
      <c r="E11" s="16">
        <v>87.1</v>
      </c>
      <c r="F11" s="16">
        <v>98.4</v>
      </c>
      <c r="G11" s="16">
        <v>92.75</v>
      </c>
      <c r="H11" s="17">
        <v>80.38</v>
      </c>
      <c r="I11" s="22">
        <f t="shared" si="0"/>
        <v>79.45349999999999</v>
      </c>
    </row>
    <row r="12" spans="1:9" s="1" customFormat="1" ht="18.75" customHeight="1">
      <c r="A12" s="15">
        <v>9</v>
      </c>
      <c r="B12" s="11" t="str">
        <f>"2022004"</f>
        <v>2022004</v>
      </c>
      <c r="C12" s="11" t="s">
        <v>11</v>
      </c>
      <c r="D12" s="11" t="str">
        <f>"江宇辉"</f>
        <v>江宇辉</v>
      </c>
      <c r="E12" s="16">
        <v>84.7</v>
      </c>
      <c r="F12" s="16">
        <v>97.8</v>
      </c>
      <c r="G12" s="16">
        <v>91.25</v>
      </c>
      <c r="H12" s="14">
        <v>79.7</v>
      </c>
      <c r="I12" s="22">
        <f t="shared" si="0"/>
        <v>78.60249999999999</v>
      </c>
    </row>
    <row r="13" spans="1:9" s="1" customFormat="1" ht="18.75" customHeight="1">
      <c r="A13" s="15">
        <v>10</v>
      </c>
      <c r="B13" s="11" t="str">
        <f>"2022004"</f>
        <v>2022004</v>
      </c>
      <c r="C13" s="11" t="s">
        <v>11</v>
      </c>
      <c r="D13" s="11" t="str">
        <f>"陈欢欢"</f>
        <v>陈欢欢</v>
      </c>
      <c r="E13" s="16">
        <v>77.5</v>
      </c>
      <c r="F13" s="16">
        <v>105</v>
      </c>
      <c r="G13" s="16">
        <v>91.25</v>
      </c>
      <c r="H13" s="14">
        <v>78</v>
      </c>
      <c r="I13" s="22">
        <f t="shared" si="0"/>
        <v>77.4125</v>
      </c>
    </row>
    <row r="14" spans="1:9" s="1" customFormat="1" ht="18.75" customHeight="1">
      <c r="A14" s="15">
        <v>11</v>
      </c>
      <c r="B14" s="11" t="str">
        <f>"2022004"</f>
        <v>2022004</v>
      </c>
      <c r="C14" s="11" t="s">
        <v>11</v>
      </c>
      <c r="D14" s="11" t="str">
        <f>"李秀争"</f>
        <v>李秀争</v>
      </c>
      <c r="E14" s="16">
        <v>95.8</v>
      </c>
      <c r="F14" s="16">
        <v>91.85</v>
      </c>
      <c r="G14" s="16">
        <v>93.83</v>
      </c>
      <c r="H14" s="17">
        <v>76</v>
      </c>
      <c r="I14" s="22">
        <f t="shared" si="0"/>
        <v>76.6575</v>
      </c>
    </row>
    <row r="15" spans="1:9" ht="18.75" customHeight="1">
      <c r="A15" s="15">
        <v>12</v>
      </c>
      <c r="B15" s="11" t="str">
        <f>"2022004"</f>
        <v>2022004</v>
      </c>
      <c r="C15" s="11" t="s">
        <v>11</v>
      </c>
      <c r="D15" s="11" t="str">
        <f>"刘冰玉"</f>
        <v>刘冰玉</v>
      </c>
      <c r="E15" s="16">
        <v>82</v>
      </c>
      <c r="F15" s="16">
        <v>100.65</v>
      </c>
      <c r="G15" s="16">
        <v>91.33</v>
      </c>
      <c r="H15" s="17">
        <v>76.76</v>
      </c>
      <c r="I15" s="22">
        <f t="shared" si="0"/>
        <v>76.5645</v>
      </c>
    </row>
    <row r="16" spans="1:9" ht="18.75" customHeight="1">
      <c r="A16" s="15">
        <v>13</v>
      </c>
      <c r="B16" s="11" t="str">
        <f>"2022005"</f>
        <v>2022005</v>
      </c>
      <c r="C16" s="11" t="s">
        <v>12</v>
      </c>
      <c r="D16" s="11" t="str">
        <f>"焦玉倩"</f>
        <v>焦玉倩</v>
      </c>
      <c r="E16" s="16">
        <v>72.6</v>
      </c>
      <c r="F16" s="16">
        <v>79.4</v>
      </c>
      <c r="G16" s="16">
        <v>76</v>
      </c>
      <c r="H16" s="14">
        <v>75.39</v>
      </c>
      <c r="I16" s="22">
        <f t="shared" si="0"/>
        <v>71.773</v>
      </c>
    </row>
    <row r="17" spans="1:9" ht="18.75" customHeight="1">
      <c r="A17" s="15">
        <v>14</v>
      </c>
      <c r="B17" s="11" t="str">
        <f>"2022006"</f>
        <v>2022006</v>
      </c>
      <c r="C17" s="11" t="s">
        <v>12</v>
      </c>
      <c r="D17" s="11" t="str">
        <f>"贾茹"</f>
        <v>贾茹</v>
      </c>
      <c r="E17" s="16">
        <v>99.3</v>
      </c>
      <c r="F17" s="16">
        <v>109.5</v>
      </c>
      <c r="G17" s="16">
        <v>104.4</v>
      </c>
      <c r="H17" s="14">
        <v>84.53</v>
      </c>
      <c r="I17" s="22">
        <f t="shared" si="0"/>
        <v>85.271</v>
      </c>
    </row>
    <row r="18" spans="1:9" ht="18.75" customHeight="1">
      <c r="A18" s="15">
        <v>15</v>
      </c>
      <c r="B18" s="11" t="str">
        <f>"2022006"</f>
        <v>2022006</v>
      </c>
      <c r="C18" s="11" t="s">
        <v>12</v>
      </c>
      <c r="D18" s="11" t="str">
        <f>"吴小方"</f>
        <v>吴小方</v>
      </c>
      <c r="E18" s="16">
        <v>97.3</v>
      </c>
      <c r="F18" s="16">
        <v>102.6</v>
      </c>
      <c r="G18" s="16">
        <v>99.95</v>
      </c>
      <c r="H18" s="14">
        <v>83.9</v>
      </c>
      <c r="I18" s="22">
        <f t="shared" si="0"/>
        <v>83.7175</v>
      </c>
    </row>
    <row r="19" spans="1:9" ht="18.75" customHeight="1">
      <c r="A19" s="15">
        <v>16</v>
      </c>
      <c r="B19" s="19" t="str">
        <f>"2022008"</f>
        <v>2022008</v>
      </c>
      <c r="C19" s="19" t="s">
        <v>13</v>
      </c>
      <c r="D19" s="19" t="str">
        <f>"于鸿浩"</f>
        <v>于鸿浩</v>
      </c>
      <c r="E19" s="20">
        <v>80.6</v>
      </c>
      <c r="F19" s="20">
        <v>103.9</v>
      </c>
      <c r="G19" s="20">
        <v>92.25</v>
      </c>
      <c r="H19" s="17">
        <v>87.14</v>
      </c>
      <c r="I19" s="22">
        <f t="shared" si="0"/>
        <v>84.06049999999999</v>
      </c>
    </row>
    <row r="20" spans="1:9" ht="18.75" customHeight="1">
      <c r="A20" s="15">
        <v>17</v>
      </c>
      <c r="B20" s="11" t="str">
        <f>"2022008"</f>
        <v>2022008</v>
      </c>
      <c r="C20" s="11" t="s">
        <v>13</v>
      </c>
      <c r="D20" s="11" t="str">
        <f>"侯琪琪"</f>
        <v>侯琪琪</v>
      </c>
      <c r="E20" s="16">
        <v>89.1</v>
      </c>
      <c r="F20" s="16">
        <v>102.1</v>
      </c>
      <c r="G20" s="16">
        <v>95.6</v>
      </c>
      <c r="H20" s="14">
        <v>82.62</v>
      </c>
      <c r="I20" s="22">
        <f t="shared" si="0"/>
        <v>81.734</v>
      </c>
    </row>
    <row r="21" spans="1:9" ht="18.75" customHeight="1">
      <c r="A21" s="15">
        <v>18</v>
      </c>
      <c r="B21" s="11" t="str">
        <f>"2022010"</f>
        <v>2022010</v>
      </c>
      <c r="C21" s="11" t="s">
        <v>14</v>
      </c>
      <c r="D21" s="11" t="str">
        <f>"吴重庆"</f>
        <v>吴重庆</v>
      </c>
      <c r="E21" s="16">
        <v>95.9</v>
      </c>
      <c r="F21" s="16">
        <v>96.5</v>
      </c>
      <c r="G21" s="16">
        <v>96.2</v>
      </c>
      <c r="H21" s="11">
        <v>86.12</v>
      </c>
      <c r="I21" s="22">
        <f t="shared" si="0"/>
        <v>84.334</v>
      </c>
    </row>
    <row r="22" spans="1:9" ht="18.75" customHeight="1">
      <c r="A22" s="15">
        <v>19</v>
      </c>
      <c r="B22" s="11" t="str">
        <f>"2022010"</f>
        <v>2022010</v>
      </c>
      <c r="C22" s="11" t="s">
        <v>14</v>
      </c>
      <c r="D22" s="11" t="str">
        <f>"王艳丽"</f>
        <v>王艳丽</v>
      </c>
      <c r="E22" s="16">
        <v>96.8</v>
      </c>
      <c r="F22" s="16">
        <v>87.8</v>
      </c>
      <c r="G22" s="16">
        <v>92.3</v>
      </c>
      <c r="H22" s="11">
        <v>83.92</v>
      </c>
      <c r="I22" s="22">
        <f t="shared" si="0"/>
        <v>81.819</v>
      </c>
    </row>
    <row r="23" spans="1:9" ht="18.75" customHeight="1">
      <c r="A23" s="15">
        <v>20</v>
      </c>
      <c r="B23" s="11" t="str">
        <f>"2022013"</f>
        <v>2022013</v>
      </c>
      <c r="C23" s="11" t="s">
        <v>15</v>
      </c>
      <c r="D23" s="11" t="str">
        <f>"姚玉友"</f>
        <v>姚玉友</v>
      </c>
      <c r="E23" s="16">
        <v>61.6</v>
      </c>
      <c r="F23" s="16">
        <v>86.7</v>
      </c>
      <c r="G23" s="16">
        <v>74.15</v>
      </c>
      <c r="H23" s="14">
        <v>83.76</v>
      </c>
      <c r="I23" s="22">
        <f t="shared" si="0"/>
        <v>77.1695</v>
      </c>
    </row>
    <row r="24" spans="1:9" ht="18.75" customHeight="1">
      <c r="A24" s="15">
        <v>21</v>
      </c>
      <c r="B24" s="11" t="str">
        <f>"2022016"</f>
        <v>2022016</v>
      </c>
      <c r="C24" s="11" t="s">
        <v>16</v>
      </c>
      <c r="D24" s="11" t="str">
        <f>"刘雪龙"</f>
        <v>刘雪龙</v>
      </c>
      <c r="E24" s="16">
        <v>82.5</v>
      </c>
      <c r="F24" s="16">
        <v>100</v>
      </c>
      <c r="G24" s="16">
        <v>91.25</v>
      </c>
      <c r="H24" s="11">
        <v>83.8</v>
      </c>
      <c r="I24" s="22">
        <f t="shared" si="0"/>
        <v>81.4725</v>
      </c>
    </row>
    <row r="25" spans="1:9" ht="18.75" customHeight="1">
      <c r="A25" s="15">
        <v>22</v>
      </c>
      <c r="B25" s="11" t="str">
        <f>"2022016"</f>
        <v>2022016</v>
      </c>
      <c r="C25" s="11" t="s">
        <v>16</v>
      </c>
      <c r="D25" s="11" t="str">
        <f>"马锐"</f>
        <v>马锐</v>
      </c>
      <c r="E25" s="16">
        <v>88.6</v>
      </c>
      <c r="F25" s="16">
        <v>103.34</v>
      </c>
      <c r="G25" s="16">
        <v>95.97</v>
      </c>
      <c r="H25" s="11">
        <v>78.2</v>
      </c>
      <c r="I25" s="22">
        <f t="shared" si="0"/>
        <v>78.7325</v>
      </c>
    </row>
    <row r="26" spans="1:9" ht="18.75" customHeight="1">
      <c r="A26" s="15">
        <v>23</v>
      </c>
      <c r="B26" s="11" t="str">
        <f>"2022017"</f>
        <v>2022017</v>
      </c>
      <c r="C26" s="11" t="s">
        <v>17</v>
      </c>
      <c r="D26" s="11" t="str">
        <f>"王天慧"</f>
        <v>王天慧</v>
      </c>
      <c r="E26" s="16">
        <v>75.6</v>
      </c>
      <c r="F26" s="16">
        <v>74.8</v>
      </c>
      <c r="G26" s="16">
        <v>75.2</v>
      </c>
      <c r="H26" s="14">
        <v>82.16</v>
      </c>
      <c r="I26" s="22">
        <f t="shared" si="0"/>
        <v>76.312</v>
      </c>
    </row>
    <row r="27" spans="1:9" s="2" customFormat="1" ht="18.75" customHeight="1">
      <c r="A27" s="15">
        <v>24</v>
      </c>
      <c r="B27" s="11" t="str">
        <f aca="true" t="shared" si="1" ref="B27:B37">"2022018"</f>
        <v>2022018</v>
      </c>
      <c r="C27" s="11" t="s">
        <v>18</v>
      </c>
      <c r="D27" s="11" t="str">
        <f>"徐玲莉"</f>
        <v>徐玲莉</v>
      </c>
      <c r="E27" s="16">
        <v>88.1</v>
      </c>
      <c r="F27" s="16">
        <v>94.8</v>
      </c>
      <c r="G27" s="16">
        <v>91.45</v>
      </c>
      <c r="H27" s="14">
        <v>85.34</v>
      </c>
      <c r="I27" s="22">
        <f t="shared" si="0"/>
        <v>82.6005</v>
      </c>
    </row>
    <row r="28" spans="1:9" ht="18.75" customHeight="1">
      <c r="A28" s="15">
        <v>25</v>
      </c>
      <c r="B28" s="11" t="str">
        <f t="shared" si="1"/>
        <v>2022018</v>
      </c>
      <c r="C28" s="11" t="s">
        <v>18</v>
      </c>
      <c r="D28" s="11" t="str">
        <f>"李旭峰"</f>
        <v>李旭峰</v>
      </c>
      <c r="E28" s="16">
        <v>85.8</v>
      </c>
      <c r="F28" s="16">
        <v>94.9</v>
      </c>
      <c r="G28" s="16">
        <v>90.35</v>
      </c>
      <c r="H28" s="14">
        <v>85.44</v>
      </c>
      <c r="I28" s="22">
        <f t="shared" si="0"/>
        <v>82.3955</v>
      </c>
    </row>
    <row r="29" spans="1:9" ht="18.75" customHeight="1">
      <c r="A29" s="15">
        <v>26</v>
      </c>
      <c r="B29" s="11" t="str">
        <f t="shared" si="1"/>
        <v>2022018</v>
      </c>
      <c r="C29" s="11" t="s">
        <v>18</v>
      </c>
      <c r="D29" s="11" t="str">
        <f>"刁敏"</f>
        <v>刁敏</v>
      </c>
      <c r="E29" s="16">
        <v>90.5</v>
      </c>
      <c r="F29" s="16">
        <v>91.2</v>
      </c>
      <c r="G29" s="16">
        <v>90.85</v>
      </c>
      <c r="H29" s="14">
        <v>84.48</v>
      </c>
      <c r="I29" s="22">
        <f t="shared" si="0"/>
        <v>81.8485</v>
      </c>
    </row>
    <row r="30" spans="1:9" ht="18.75" customHeight="1">
      <c r="A30" s="15">
        <v>27</v>
      </c>
      <c r="B30" s="11" t="str">
        <f t="shared" si="1"/>
        <v>2022018</v>
      </c>
      <c r="C30" s="11" t="s">
        <v>18</v>
      </c>
      <c r="D30" s="11" t="str">
        <f>"潘媛媛"</f>
        <v>潘媛媛</v>
      </c>
      <c r="E30" s="16">
        <v>98.2</v>
      </c>
      <c r="F30" s="16">
        <v>86.1</v>
      </c>
      <c r="G30" s="16">
        <v>92.15</v>
      </c>
      <c r="H30" s="14">
        <v>83.24</v>
      </c>
      <c r="I30" s="22">
        <f t="shared" si="0"/>
        <v>81.3055</v>
      </c>
    </row>
    <row r="31" spans="1:9" ht="18.75" customHeight="1">
      <c r="A31" s="15">
        <v>28</v>
      </c>
      <c r="B31" s="11" t="str">
        <f t="shared" si="1"/>
        <v>2022018</v>
      </c>
      <c r="C31" s="11" t="s">
        <v>18</v>
      </c>
      <c r="D31" s="11" t="str">
        <f>"任利军"</f>
        <v>任利军</v>
      </c>
      <c r="E31" s="16">
        <v>85.4</v>
      </c>
      <c r="F31" s="16">
        <v>91.4</v>
      </c>
      <c r="G31" s="16">
        <v>88.4</v>
      </c>
      <c r="H31" s="14">
        <v>84.06</v>
      </c>
      <c r="I31" s="22">
        <f t="shared" si="0"/>
        <v>80.94200000000001</v>
      </c>
    </row>
    <row r="32" spans="1:9" s="3" customFormat="1" ht="18.75" customHeight="1">
      <c r="A32" s="15">
        <v>29</v>
      </c>
      <c r="B32" s="11" t="str">
        <f t="shared" si="1"/>
        <v>2022018</v>
      </c>
      <c r="C32" s="11" t="s">
        <v>18</v>
      </c>
      <c r="D32" s="11" t="str">
        <f>"张晓影"</f>
        <v>张晓影</v>
      </c>
      <c r="E32" s="16">
        <v>92.1</v>
      </c>
      <c r="F32" s="16">
        <v>77.3</v>
      </c>
      <c r="G32" s="16">
        <v>84.7</v>
      </c>
      <c r="H32" s="17">
        <v>85.34</v>
      </c>
      <c r="I32" s="22">
        <f t="shared" si="0"/>
        <v>80.913</v>
      </c>
    </row>
    <row r="33" spans="1:9" ht="18.75" customHeight="1">
      <c r="A33" s="15">
        <v>30</v>
      </c>
      <c r="B33" s="11" t="str">
        <f t="shared" si="1"/>
        <v>2022018</v>
      </c>
      <c r="C33" s="11" t="s">
        <v>18</v>
      </c>
      <c r="D33" s="11" t="str">
        <f>"黄丹丹"</f>
        <v>黄丹丹</v>
      </c>
      <c r="E33" s="16">
        <v>88.1</v>
      </c>
      <c r="F33" s="16">
        <v>87</v>
      </c>
      <c r="G33" s="16">
        <v>87.55</v>
      </c>
      <c r="H33" s="14">
        <v>83.2</v>
      </c>
      <c r="I33" s="22">
        <f t="shared" si="0"/>
        <v>80.1275</v>
      </c>
    </row>
    <row r="34" spans="1:9" ht="18.75" customHeight="1">
      <c r="A34" s="15">
        <v>31</v>
      </c>
      <c r="B34" s="11" t="str">
        <f t="shared" si="1"/>
        <v>2022018</v>
      </c>
      <c r="C34" s="11" t="s">
        <v>18</v>
      </c>
      <c r="D34" s="11" t="str">
        <f>"李二秀"</f>
        <v>李二秀</v>
      </c>
      <c r="E34" s="16">
        <v>75.3</v>
      </c>
      <c r="F34" s="16">
        <v>87.9</v>
      </c>
      <c r="G34" s="16">
        <v>81.6</v>
      </c>
      <c r="H34" s="14">
        <v>84.26</v>
      </c>
      <c r="I34" s="22">
        <f t="shared" si="0"/>
        <v>79.382</v>
      </c>
    </row>
    <row r="35" spans="1:9" ht="18.75" customHeight="1">
      <c r="A35" s="15">
        <v>32</v>
      </c>
      <c r="B35" s="11" t="str">
        <f t="shared" si="1"/>
        <v>2022018</v>
      </c>
      <c r="C35" s="11" t="s">
        <v>18</v>
      </c>
      <c r="D35" s="11" t="str">
        <f>"李尚峥"</f>
        <v>李尚峥</v>
      </c>
      <c r="E35" s="16">
        <v>83.2</v>
      </c>
      <c r="F35" s="16">
        <v>89.8</v>
      </c>
      <c r="G35" s="16">
        <v>86.5</v>
      </c>
      <c r="H35" s="14">
        <v>81.9</v>
      </c>
      <c r="I35" s="22">
        <f t="shared" si="0"/>
        <v>78.955</v>
      </c>
    </row>
    <row r="36" spans="1:9" ht="18.75" customHeight="1">
      <c r="A36" s="15">
        <v>33</v>
      </c>
      <c r="B36" s="11" t="str">
        <f t="shared" si="1"/>
        <v>2022018</v>
      </c>
      <c r="C36" s="11" t="s">
        <v>18</v>
      </c>
      <c r="D36" s="11" t="str">
        <f>"焦雪儿"</f>
        <v>焦雪儿</v>
      </c>
      <c r="E36" s="16">
        <v>80.2</v>
      </c>
      <c r="F36" s="16">
        <v>92.3</v>
      </c>
      <c r="G36" s="16">
        <v>86.25</v>
      </c>
      <c r="H36" s="14">
        <v>81.12</v>
      </c>
      <c r="I36" s="22">
        <f t="shared" si="0"/>
        <v>78.34649999999999</v>
      </c>
    </row>
    <row r="37" spans="1:9" ht="18.75" customHeight="1">
      <c r="A37" s="15">
        <v>34</v>
      </c>
      <c r="B37" s="11" t="str">
        <f t="shared" si="1"/>
        <v>2022018</v>
      </c>
      <c r="C37" s="11" t="s">
        <v>18</v>
      </c>
      <c r="D37" s="11" t="str">
        <f>"   武习习"</f>
        <v>   武习习</v>
      </c>
      <c r="E37" s="16">
        <v>95.1</v>
      </c>
      <c r="F37" s="16">
        <v>101.3</v>
      </c>
      <c r="G37" s="16">
        <v>98.2</v>
      </c>
      <c r="H37" s="14">
        <v>76.8</v>
      </c>
      <c r="I37" s="22">
        <f t="shared" si="0"/>
        <v>78.31</v>
      </c>
    </row>
    <row r="38" spans="1:9" ht="18.75" customHeight="1">
      <c r="A38" s="15">
        <v>35</v>
      </c>
      <c r="B38" s="11" t="str">
        <f aca="true" t="shared" si="2" ref="B38:B48">"2022019"</f>
        <v>2022019</v>
      </c>
      <c r="C38" s="11" t="s">
        <v>18</v>
      </c>
      <c r="D38" s="11" t="str">
        <f>"江美想"</f>
        <v>江美想</v>
      </c>
      <c r="E38" s="16">
        <v>87</v>
      </c>
      <c r="F38" s="16">
        <v>89.4</v>
      </c>
      <c r="G38" s="16">
        <v>88.2</v>
      </c>
      <c r="H38" s="11">
        <v>81.96</v>
      </c>
      <c r="I38" s="22">
        <f t="shared" si="0"/>
        <v>79.422</v>
      </c>
    </row>
    <row r="39" spans="1:9" ht="18.75" customHeight="1">
      <c r="A39" s="15">
        <v>36</v>
      </c>
      <c r="B39" s="11" t="str">
        <f t="shared" si="2"/>
        <v>2022019</v>
      </c>
      <c r="C39" s="11" t="s">
        <v>18</v>
      </c>
      <c r="D39" s="11" t="str">
        <f>"刘晓曼"</f>
        <v>刘晓曼</v>
      </c>
      <c r="E39" s="16">
        <v>93.5</v>
      </c>
      <c r="F39" s="16">
        <v>93.2</v>
      </c>
      <c r="G39" s="16">
        <v>93.35</v>
      </c>
      <c r="H39" s="11">
        <v>80.08</v>
      </c>
      <c r="I39" s="22">
        <f t="shared" si="0"/>
        <v>79.3935</v>
      </c>
    </row>
    <row r="40" spans="1:9" ht="18.75" customHeight="1">
      <c r="A40" s="15">
        <v>37</v>
      </c>
      <c r="B40" s="21" t="str">
        <f t="shared" si="2"/>
        <v>2022019</v>
      </c>
      <c r="C40" s="21" t="s">
        <v>18</v>
      </c>
      <c r="D40" s="21" t="str">
        <f>"王琼"</f>
        <v>王琼</v>
      </c>
      <c r="E40" s="20">
        <v>94.6</v>
      </c>
      <c r="F40" s="20">
        <v>85.9</v>
      </c>
      <c r="G40" s="20">
        <v>90.25</v>
      </c>
      <c r="H40" s="11">
        <v>80.44</v>
      </c>
      <c r="I40" s="22">
        <f t="shared" si="0"/>
        <v>78.87049999999999</v>
      </c>
    </row>
    <row r="41" spans="1:9" ht="18.75" customHeight="1">
      <c r="A41" s="15">
        <v>38</v>
      </c>
      <c r="B41" s="11" t="str">
        <f t="shared" si="2"/>
        <v>2022019</v>
      </c>
      <c r="C41" s="11" t="s">
        <v>18</v>
      </c>
      <c r="D41" s="11" t="str">
        <f>"杨盼盼"</f>
        <v>杨盼盼</v>
      </c>
      <c r="E41" s="16">
        <v>89.8</v>
      </c>
      <c r="F41" s="16">
        <v>90.6</v>
      </c>
      <c r="G41" s="16">
        <v>90.2</v>
      </c>
      <c r="H41" s="11">
        <v>78.74</v>
      </c>
      <c r="I41" s="22">
        <f t="shared" si="0"/>
        <v>77.66799999999999</v>
      </c>
    </row>
    <row r="42" spans="1:9" ht="18.75" customHeight="1">
      <c r="A42" s="15">
        <v>39</v>
      </c>
      <c r="B42" s="11" t="str">
        <f t="shared" si="2"/>
        <v>2022019</v>
      </c>
      <c r="C42" s="11" t="s">
        <v>18</v>
      </c>
      <c r="D42" s="11" t="str">
        <f>"王玉红"</f>
        <v>王玉红</v>
      </c>
      <c r="E42" s="16">
        <v>77.2</v>
      </c>
      <c r="F42" s="16">
        <v>84.5</v>
      </c>
      <c r="G42" s="16">
        <v>80.85</v>
      </c>
      <c r="H42" s="11">
        <v>81.9</v>
      </c>
      <c r="I42" s="22">
        <f t="shared" si="0"/>
        <v>77.54249999999999</v>
      </c>
    </row>
    <row r="43" spans="1:9" ht="18.75" customHeight="1">
      <c r="A43" s="15">
        <v>40</v>
      </c>
      <c r="B43" s="11" t="str">
        <f t="shared" si="2"/>
        <v>2022019</v>
      </c>
      <c r="C43" s="11" t="s">
        <v>18</v>
      </c>
      <c r="D43" s="11" t="str">
        <f>"解薇"</f>
        <v>解薇</v>
      </c>
      <c r="E43" s="16">
        <v>90.8</v>
      </c>
      <c r="F43" s="16">
        <v>78.2</v>
      </c>
      <c r="G43" s="16">
        <v>84.5</v>
      </c>
      <c r="H43" s="11">
        <v>79.38</v>
      </c>
      <c r="I43" s="22">
        <f t="shared" si="0"/>
        <v>76.691</v>
      </c>
    </row>
    <row r="44" spans="1:9" ht="18.75" customHeight="1">
      <c r="A44" s="15">
        <v>41</v>
      </c>
      <c r="B44" s="11" t="str">
        <f t="shared" si="2"/>
        <v>2022019</v>
      </c>
      <c r="C44" s="11" t="s">
        <v>18</v>
      </c>
      <c r="D44" s="11" t="str">
        <f>"孙颖梅"</f>
        <v>孙颖梅</v>
      </c>
      <c r="E44" s="16">
        <v>88.4</v>
      </c>
      <c r="F44" s="16">
        <v>84.2</v>
      </c>
      <c r="G44" s="16">
        <v>86.3</v>
      </c>
      <c r="H44" s="11">
        <v>78.52</v>
      </c>
      <c r="I44" s="22">
        <f t="shared" si="0"/>
        <v>76.53899999999999</v>
      </c>
    </row>
    <row r="45" spans="1:9" ht="18.75" customHeight="1">
      <c r="A45" s="15">
        <v>42</v>
      </c>
      <c r="B45" s="11" t="str">
        <f t="shared" si="2"/>
        <v>2022019</v>
      </c>
      <c r="C45" s="11" t="s">
        <v>18</v>
      </c>
      <c r="D45" s="11" t="str">
        <f>"孙娜娜"</f>
        <v>孙娜娜</v>
      </c>
      <c r="E45" s="16">
        <v>80.2</v>
      </c>
      <c r="F45" s="16">
        <v>89</v>
      </c>
      <c r="G45" s="16">
        <v>84.6</v>
      </c>
      <c r="H45" s="11">
        <v>78.82</v>
      </c>
      <c r="I45" s="22">
        <f t="shared" si="0"/>
        <v>76.32399999999998</v>
      </c>
    </row>
    <row r="46" spans="1:9" ht="18.75" customHeight="1">
      <c r="A46" s="15">
        <v>43</v>
      </c>
      <c r="B46" s="11" t="str">
        <f t="shared" si="2"/>
        <v>2022019</v>
      </c>
      <c r="C46" s="11" t="s">
        <v>18</v>
      </c>
      <c r="D46" s="11" t="str">
        <f>"朱琰"</f>
        <v>朱琰</v>
      </c>
      <c r="E46" s="16">
        <v>92.4</v>
      </c>
      <c r="F46" s="16">
        <v>79.8</v>
      </c>
      <c r="G46" s="16">
        <v>86.1</v>
      </c>
      <c r="H46" s="11">
        <v>78.26</v>
      </c>
      <c r="I46" s="22">
        <f t="shared" si="0"/>
        <v>76.307</v>
      </c>
    </row>
    <row r="47" spans="1:9" ht="18.75" customHeight="1">
      <c r="A47" s="15">
        <v>44</v>
      </c>
      <c r="B47" s="11" t="str">
        <f t="shared" si="2"/>
        <v>2022019</v>
      </c>
      <c r="C47" s="11" t="s">
        <v>18</v>
      </c>
      <c r="D47" s="11" t="str">
        <f>"江慧琳"</f>
        <v>江慧琳</v>
      </c>
      <c r="E47" s="16">
        <v>91.2</v>
      </c>
      <c r="F47" s="16">
        <v>81.3</v>
      </c>
      <c r="G47" s="16">
        <v>86.25</v>
      </c>
      <c r="H47" s="11">
        <v>78.06</v>
      </c>
      <c r="I47" s="22">
        <f t="shared" si="0"/>
        <v>76.2045</v>
      </c>
    </row>
    <row r="48" spans="1:9" ht="18.75" customHeight="1">
      <c r="A48" s="15">
        <v>45</v>
      </c>
      <c r="B48" s="11" t="str">
        <f t="shared" si="2"/>
        <v>2022019</v>
      </c>
      <c r="C48" s="11" t="s">
        <v>18</v>
      </c>
      <c r="D48" s="11" t="str">
        <f>"汪青"</f>
        <v>汪青</v>
      </c>
      <c r="E48" s="16">
        <v>70.9</v>
      </c>
      <c r="F48" s="16">
        <v>81.2</v>
      </c>
      <c r="G48" s="16">
        <v>76.05</v>
      </c>
      <c r="H48" s="11">
        <v>81.7</v>
      </c>
      <c r="I48" s="22">
        <f t="shared" si="0"/>
        <v>76.2025</v>
      </c>
    </row>
    <row r="49" spans="1:9" ht="18.75" customHeight="1">
      <c r="A49" s="15">
        <v>46</v>
      </c>
      <c r="B49" s="11" t="str">
        <f aca="true" t="shared" si="3" ref="B49:B59">"2022020"</f>
        <v>2022020</v>
      </c>
      <c r="C49" s="11" t="s">
        <v>18</v>
      </c>
      <c r="D49" s="11" t="str">
        <f>"杜红艳"</f>
        <v>杜红艳</v>
      </c>
      <c r="E49" s="16">
        <v>89.6</v>
      </c>
      <c r="F49" s="16">
        <v>86.8</v>
      </c>
      <c r="G49" s="16">
        <v>88.2</v>
      </c>
      <c r="H49" s="11">
        <v>84.32</v>
      </c>
      <c r="I49" s="22">
        <f t="shared" si="0"/>
        <v>81.074</v>
      </c>
    </row>
    <row r="50" spans="1:9" ht="18.75" customHeight="1">
      <c r="A50" s="15">
        <v>47</v>
      </c>
      <c r="B50" s="11" t="str">
        <f t="shared" si="3"/>
        <v>2022020</v>
      </c>
      <c r="C50" s="11" t="s">
        <v>18</v>
      </c>
      <c r="D50" s="11" t="str">
        <f>"王莹莹"</f>
        <v>王莹莹</v>
      </c>
      <c r="E50" s="16">
        <v>95</v>
      </c>
      <c r="F50" s="16">
        <v>85.7</v>
      </c>
      <c r="G50" s="16">
        <v>90.35</v>
      </c>
      <c r="H50" s="11">
        <v>81.6</v>
      </c>
      <c r="I50" s="22">
        <f t="shared" si="0"/>
        <v>79.7075</v>
      </c>
    </row>
    <row r="51" spans="1:9" s="1" customFormat="1" ht="18.75" customHeight="1">
      <c r="A51" s="15">
        <v>48</v>
      </c>
      <c r="B51" s="11" t="str">
        <f t="shared" si="3"/>
        <v>2022020</v>
      </c>
      <c r="C51" s="11" t="s">
        <v>18</v>
      </c>
      <c r="D51" s="11" t="str">
        <f>"黄小敏"</f>
        <v>黄小敏</v>
      </c>
      <c r="E51" s="16">
        <v>89.8</v>
      </c>
      <c r="F51" s="16">
        <v>85.3</v>
      </c>
      <c r="G51" s="16">
        <v>87.55</v>
      </c>
      <c r="H51" s="11">
        <v>82.32</v>
      </c>
      <c r="I51" s="22">
        <f t="shared" si="0"/>
        <v>79.51149999999998</v>
      </c>
    </row>
    <row r="52" spans="1:9" s="4" customFormat="1" ht="18.75" customHeight="1">
      <c r="A52" s="15">
        <v>49</v>
      </c>
      <c r="B52" s="11" t="str">
        <f t="shared" si="3"/>
        <v>2022020</v>
      </c>
      <c r="C52" s="11" t="s">
        <v>18</v>
      </c>
      <c r="D52" s="11" t="str">
        <f>"陈曼谛"</f>
        <v>陈曼谛</v>
      </c>
      <c r="E52" s="16">
        <v>77.2</v>
      </c>
      <c r="F52" s="16">
        <v>90</v>
      </c>
      <c r="G52" s="16">
        <v>83.6</v>
      </c>
      <c r="H52" s="18">
        <v>82.2</v>
      </c>
      <c r="I52" s="22">
        <f t="shared" si="0"/>
        <v>78.44</v>
      </c>
    </row>
    <row r="53" spans="1:9" ht="18.75" customHeight="1">
      <c r="A53" s="15">
        <v>50</v>
      </c>
      <c r="B53" s="11" t="str">
        <f t="shared" si="3"/>
        <v>2022020</v>
      </c>
      <c r="C53" s="11" t="s">
        <v>18</v>
      </c>
      <c r="D53" s="11" t="str">
        <f>"马飞雪"</f>
        <v>马飞雪</v>
      </c>
      <c r="E53" s="16">
        <v>95.6</v>
      </c>
      <c r="F53" s="16">
        <v>93.9</v>
      </c>
      <c r="G53" s="16">
        <v>94.75</v>
      </c>
      <c r="H53" s="11">
        <v>78.2</v>
      </c>
      <c r="I53" s="22">
        <f t="shared" si="0"/>
        <v>78.42750000000001</v>
      </c>
    </row>
    <row r="54" spans="1:9" ht="18.75" customHeight="1">
      <c r="A54" s="15">
        <v>51</v>
      </c>
      <c r="B54" s="11" t="str">
        <f t="shared" si="3"/>
        <v>2022020</v>
      </c>
      <c r="C54" s="11" t="s">
        <v>18</v>
      </c>
      <c r="D54" s="11" t="str">
        <f>"董继伟"</f>
        <v>董继伟</v>
      </c>
      <c r="E54" s="16">
        <v>84.3</v>
      </c>
      <c r="F54" s="16">
        <v>84.4</v>
      </c>
      <c r="G54" s="16">
        <v>84.35</v>
      </c>
      <c r="H54" s="11">
        <v>81.86</v>
      </c>
      <c r="I54" s="22">
        <f t="shared" si="0"/>
        <v>78.3895</v>
      </c>
    </row>
    <row r="55" spans="1:9" ht="18.75" customHeight="1">
      <c r="A55" s="15">
        <v>52</v>
      </c>
      <c r="B55" s="19" t="str">
        <f t="shared" si="3"/>
        <v>2022020</v>
      </c>
      <c r="C55" s="19" t="s">
        <v>18</v>
      </c>
      <c r="D55" s="19" t="str">
        <f>"陈虹"</f>
        <v>陈虹</v>
      </c>
      <c r="E55" s="20">
        <v>73.6</v>
      </c>
      <c r="F55" s="20">
        <v>94.8</v>
      </c>
      <c r="G55" s="20">
        <v>84.2</v>
      </c>
      <c r="H55" s="17">
        <v>80.92</v>
      </c>
      <c r="I55" s="22">
        <f t="shared" si="0"/>
        <v>77.694</v>
      </c>
    </row>
    <row r="56" spans="1:9" ht="18.75" customHeight="1">
      <c r="A56" s="15">
        <v>53</v>
      </c>
      <c r="B56" s="11" t="str">
        <f t="shared" si="3"/>
        <v>2022020</v>
      </c>
      <c r="C56" s="11" t="s">
        <v>18</v>
      </c>
      <c r="D56" s="11" t="str">
        <f>"魏倩倩"</f>
        <v>魏倩倩</v>
      </c>
      <c r="E56" s="16">
        <v>79.5</v>
      </c>
      <c r="F56" s="16">
        <v>89.4</v>
      </c>
      <c r="G56" s="16">
        <v>84.45</v>
      </c>
      <c r="H56" s="11">
        <v>80</v>
      </c>
      <c r="I56" s="22">
        <f t="shared" si="0"/>
        <v>77.1125</v>
      </c>
    </row>
    <row r="57" spans="1:9" ht="18.75" customHeight="1">
      <c r="A57" s="15">
        <v>54</v>
      </c>
      <c r="B57" s="11" t="str">
        <f t="shared" si="3"/>
        <v>2022020</v>
      </c>
      <c r="C57" s="11" t="s">
        <v>18</v>
      </c>
      <c r="D57" s="11" t="str">
        <f>"江海燕"</f>
        <v>江海燕</v>
      </c>
      <c r="E57" s="16">
        <v>79.5</v>
      </c>
      <c r="F57" s="16">
        <v>79.5</v>
      </c>
      <c r="G57" s="16">
        <v>79.5</v>
      </c>
      <c r="H57" s="18">
        <v>81.2</v>
      </c>
      <c r="I57" s="22">
        <f t="shared" si="0"/>
        <v>76.715</v>
      </c>
    </row>
    <row r="58" spans="1:9" ht="18.75" customHeight="1">
      <c r="A58" s="15">
        <v>55</v>
      </c>
      <c r="B58" s="11" t="str">
        <f t="shared" si="3"/>
        <v>2022020</v>
      </c>
      <c r="C58" s="11" t="s">
        <v>18</v>
      </c>
      <c r="D58" s="11" t="str">
        <f>"冯丽丽"</f>
        <v>冯丽丽</v>
      </c>
      <c r="E58" s="16">
        <v>83.5</v>
      </c>
      <c r="F58" s="16">
        <v>57.1</v>
      </c>
      <c r="G58" s="16">
        <v>70.3</v>
      </c>
      <c r="H58" s="11">
        <v>83.2</v>
      </c>
      <c r="I58" s="22">
        <f t="shared" si="0"/>
        <v>75.815</v>
      </c>
    </row>
    <row r="59" spans="1:9" ht="18.75" customHeight="1">
      <c r="A59" s="15">
        <v>56</v>
      </c>
      <c r="B59" s="11" t="str">
        <f t="shared" si="3"/>
        <v>2022020</v>
      </c>
      <c r="C59" s="11" t="s">
        <v>18</v>
      </c>
      <c r="D59" s="11" t="str">
        <f>"董宁"</f>
        <v>董宁</v>
      </c>
      <c r="E59" s="16">
        <v>77.7</v>
      </c>
      <c r="F59" s="16">
        <v>72.5</v>
      </c>
      <c r="G59" s="16">
        <v>75.1</v>
      </c>
      <c r="H59" s="11">
        <v>81.14</v>
      </c>
      <c r="I59" s="22">
        <f t="shared" si="0"/>
        <v>75.573</v>
      </c>
    </row>
    <row r="60" spans="1:9" ht="18.75" customHeight="1">
      <c r="A60" s="15">
        <v>57</v>
      </c>
      <c r="B60" s="11" t="str">
        <f aca="true" t="shared" si="4" ref="B60:B66">"2022021"</f>
        <v>2022021</v>
      </c>
      <c r="C60" s="11" t="s">
        <v>18</v>
      </c>
      <c r="D60" s="11" t="str">
        <f>"孟珂帆"</f>
        <v>孟珂帆</v>
      </c>
      <c r="E60" s="16">
        <v>106</v>
      </c>
      <c r="F60" s="16">
        <v>94.6</v>
      </c>
      <c r="G60" s="16">
        <v>100.3</v>
      </c>
      <c r="H60" s="14">
        <v>81.8</v>
      </c>
      <c r="I60" s="22">
        <f t="shared" si="0"/>
        <v>82.335</v>
      </c>
    </row>
    <row r="61" spans="1:9" ht="18.75" customHeight="1">
      <c r="A61" s="15">
        <v>58</v>
      </c>
      <c r="B61" s="11" t="str">
        <f t="shared" si="4"/>
        <v>2022021</v>
      </c>
      <c r="C61" s="11" t="s">
        <v>18</v>
      </c>
      <c r="D61" s="11" t="str">
        <f>"姚静娟"</f>
        <v>姚静娟</v>
      </c>
      <c r="E61" s="16">
        <v>105.6</v>
      </c>
      <c r="F61" s="16">
        <v>91.9</v>
      </c>
      <c r="G61" s="16">
        <v>98.75</v>
      </c>
      <c r="H61" s="17">
        <v>82.2</v>
      </c>
      <c r="I61" s="22">
        <f t="shared" si="0"/>
        <v>82.22749999999999</v>
      </c>
    </row>
    <row r="62" spans="1:9" ht="18.75" customHeight="1">
      <c r="A62" s="15">
        <v>59</v>
      </c>
      <c r="B62" s="11" t="str">
        <f t="shared" si="4"/>
        <v>2022021</v>
      </c>
      <c r="C62" s="11" t="s">
        <v>18</v>
      </c>
      <c r="D62" s="11" t="str">
        <f>"黄玉海"</f>
        <v>黄玉海</v>
      </c>
      <c r="E62" s="16">
        <v>107</v>
      </c>
      <c r="F62" s="16">
        <v>92.3</v>
      </c>
      <c r="G62" s="16">
        <v>99.65</v>
      </c>
      <c r="H62" s="14">
        <v>81</v>
      </c>
      <c r="I62" s="22">
        <f t="shared" si="0"/>
        <v>81.6125</v>
      </c>
    </row>
    <row r="63" spans="1:9" ht="18.75" customHeight="1">
      <c r="A63" s="15">
        <v>60</v>
      </c>
      <c r="B63" s="11" t="str">
        <f t="shared" si="4"/>
        <v>2022021</v>
      </c>
      <c r="C63" s="11" t="s">
        <v>18</v>
      </c>
      <c r="D63" s="11" t="str">
        <f>"焦艳梅"</f>
        <v>焦艳梅</v>
      </c>
      <c r="E63" s="16">
        <v>103.9</v>
      </c>
      <c r="F63" s="16">
        <v>91.6</v>
      </c>
      <c r="G63" s="16">
        <v>97.75</v>
      </c>
      <c r="H63" s="14">
        <v>80.5</v>
      </c>
      <c r="I63" s="22">
        <f t="shared" si="0"/>
        <v>80.7875</v>
      </c>
    </row>
    <row r="64" spans="1:9" ht="18.75" customHeight="1">
      <c r="A64" s="15">
        <v>61</v>
      </c>
      <c r="B64" s="11" t="str">
        <f t="shared" si="4"/>
        <v>2022021</v>
      </c>
      <c r="C64" s="11" t="s">
        <v>18</v>
      </c>
      <c r="D64" s="11" t="str">
        <f>"刘宁"</f>
        <v>刘宁</v>
      </c>
      <c r="E64" s="16">
        <v>104.5</v>
      </c>
      <c r="F64" s="16">
        <v>93.6</v>
      </c>
      <c r="G64" s="16">
        <v>99.05</v>
      </c>
      <c r="H64" s="17">
        <v>79.6</v>
      </c>
      <c r="I64" s="22">
        <f t="shared" si="0"/>
        <v>80.48249999999999</v>
      </c>
    </row>
    <row r="65" spans="1:9" ht="18.75" customHeight="1">
      <c r="A65" s="15">
        <v>62</v>
      </c>
      <c r="B65" s="11" t="str">
        <f t="shared" si="4"/>
        <v>2022021</v>
      </c>
      <c r="C65" s="11" t="s">
        <v>18</v>
      </c>
      <c r="D65" s="11" t="str">
        <f>"蒋成侠"</f>
        <v>蒋成侠</v>
      </c>
      <c r="E65" s="16">
        <v>102.2</v>
      </c>
      <c r="F65" s="16">
        <v>93.5</v>
      </c>
      <c r="G65" s="16">
        <v>97.85</v>
      </c>
      <c r="H65" s="14">
        <v>79.92</v>
      </c>
      <c r="I65" s="22">
        <f t="shared" si="0"/>
        <v>80.4065</v>
      </c>
    </row>
    <row r="66" spans="1:9" ht="18.75" customHeight="1">
      <c r="A66" s="15">
        <v>63</v>
      </c>
      <c r="B66" s="18" t="str">
        <f t="shared" si="4"/>
        <v>2022021</v>
      </c>
      <c r="C66" s="18" t="s">
        <v>18</v>
      </c>
      <c r="D66" s="18" t="str">
        <f>"陈晨"</f>
        <v>陈晨</v>
      </c>
      <c r="E66" s="16">
        <v>99.2</v>
      </c>
      <c r="F66" s="16">
        <v>96</v>
      </c>
      <c r="G66" s="16">
        <v>97.6</v>
      </c>
      <c r="H66" s="17">
        <v>77.4</v>
      </c>
      <c r="I66" s="22">
        <f t="shared" si="0"/>
        <v>78.58</v>
      </c>
    </row>
    <row r="67" spans="1:9" ht="18.75" customHeight="1">
      <c r="A67" s="15">
        <v>64</v>
      </c>
      <c r="B67" s="11" t="str">
        <f aca="true" t="shared" si="5" ref="B67:B75">"2022022"</f>
        <v>2022022</v>
      </c>
      <c r="C67" s="11" t="s">
        <v>19</v>
      </c>
      <c r="D67" s="11" t="str">
        <f>"沈兵影"</f>
        <v>沈兵影</v>
      </c>
      <c r="E67" s="16">
        <v>106.1</v>
      </c>
      <c r="F67" s="16">
        <v>58.1</v>
      </c>
      <c r="G67" s="16">
        <v>82.1</v>
      </c>
      <c r="H67" s="14">
        <v>83.28</v>
      </c>
      <c r="I67" s="22">
        <f t="shared" si="0"/>
        <v>78.821</v>
      </c>
    </row>
    <row r="68" spans="1:9" ht="18.75" customHeight="1">
      <c r="A68" s="15">
        <v>65</v>
      </c>
      <c r="B68" s="11" t="str">
        <f t="shared" si="5"/>
        <v>2022022</v>
      </c>
      <c r="C68" s="11" t="s">
        <v>19</v>
      </c>
      <c r="D68" s="11" t="str">
        <f>"李艳芳"</f>
        <v>李艳芳</v>
      </c>
      <c r="E68" s="16">
        <v>86.6</v>
      </c>
      <c r="F68" s="16">
        <v>70.8</v>
      </c>
      <c r="G68" s="16">
        <v>78.7</v>
      </c>
      <c r="H68" s="14">
        <v>83.38</v>
      </c>
      <c r="I68" s="22">
        <f aca="true" t="shared" si="6" ref="I68:I129">G68/1.2*0.3+H68*0.7</f>
        <v>78.041</v>
      </c>
    </row>
    <row r="69" spans="1:9" ht="18.75" customHeight="1">
      <c r="A69" s="15">
        <v>66</v>
      </c>
      <c r="B69" s="11" t="str">
        <f t="shared" si="5"/>
        <v>2022022</v>
      </c>
      <c r="C69" s="11" t="s">
        <v>19</v>
      </c>
      <c r="D69" s="11" t="str">
        <f>"代丽丽"</f>
        <v>代丽丽</v>
      </c>
      <c r="E69" s="16">
        <v>94.3</v>
      </c>
      <c r="F69" s="16">
        <v>72.6</v>
      </c>
      <c r="G69" s="16">
        <v>83.45</v>
      </c>
      <c r="H69" s="14">
        <v>81.02</v>
      </c>
      <c r="I69" s="22">
        <f t="shared" si="6"/>
        <v>77.5765</v>
      </c>
    </row>
    <row r="70" spans="1:9" ht="18.75" customHeight="1">
      <c r="A70" s="15">
        <v>67</v>
      </c>
      <c r="B70" s="11" t="str">
        <f t="shared" si="5"/>
        <v>2022022</v>
      </c>
      <c r="C70" s="11" t="s">
        <v>19</v>
      </c>
      <c r="D70" s="11" t="str">
        <f>"姜瑞琦"</f>
        <v>姜瑞琦</v>
      </c>
      <c r="E70" s="16">
        <v>81.9</v>
      </c>
      <c r="F70" s="16">
        <v>89.7</v>
      </c>
      <c r="G70" s="16">
        <v>85.8</v>
      </c>
      <c r="H70" s="14">
        <v>78.52</v>
      </c>
      <c r="I70" s="22">
        <f t="shared" si="6"/>
        <v>76.41399999999999</v>
      </c>
    </row>
    <row r="71" spans="1:9" ht="18.75" customHeight="1">
      <c r="A71" s="15">
        <v>68</v>
      </c>
      <c r="B71" s="11" t="str">
        <f t="shared" si="5"/>
        <v>2022022</v>
      </c>
      <c r="C71" s="11" t="s">
        <v>19</v>
      </c>
      <c r="D71" s="11" t="str">
        <f>"戴伟"</f>
        <v>戴伟</v>
      </c>
      <c r="E71" s="16">
        <v>63.1</v>
      </c>
      <c r="F71" s="16">
        <v>84.6</v>
      </c>
      <c r="G71" s="16">
        <v>73.85</v>
      </c>
      <c r="H71" s="14">
        <v>79.72</v>
      </c>
      <c r="I71" s="22">
        <f t="shared" si="6"/>
        <v>74.2665</v>
      </c>
    </row>
    <row r="72" spans="1:9" ht="18.75" customHeight="1">
      <c r="A72" s="15">
        <v>69</v>
      </c>
      <c r="B72" s="11" t="str">
        <f t="shared" si="5"/>
        <v>2022022</v>
      </c>
      <c r="C72" s="11" t="s">
        <v>19</v>
      </c>
      <c r="D72" s="11" t="str">
        <f>"马丽"</f>
        <v>马丽</v>
      </c>
      <c r="E72" s="16">
        <v>57.8</v>
      </c>
      <c r="F72" s="16">
        <v>58.4</v>
      </c>
      <c r="G72" s="16">
        <v>58.1</v>
      </c>
      <c r="H72" s="14">
        <v>83.86</v>
      </c>
      <c r="I72" s="22">
        <f t="shared" si="6"/>
        <v>73.227</v>
      </c>
    </row>
    <row r="73" spans="1:9" ht="18.75" customHeight="1">
      <c r="A73" s="15">
        <v>70</v>
      </c>
      <c r="B73" s="11" t="str">
        <f t="shared" si="5"/>
        <v>2022022</v>
      </c>
      <c r="C73" s="11" t="s">
        <v>19</v>
      </c>
      <c r="D73" s="11" t="str">
        <f>"王倩倩"</f>
        <v>王倩倩</v>
      </c>
      <c r="E73" s="16">
        <v>75.9</v>
      </c>
      <c r="F73" s="16">
        <v>58.6</v>
      </c>
      <c r="G73" s="16">
        <v>67.25</v>
      </c>
      <c r="H73" s="14">
        <v>80.54</v>
      </c>
      <c r="I73" s="22">
        <f t="shared" si="6"/>
        <v>73.1905</v>
      </c>
    </row>
    <row r="74" spans="1:9" ht="18.75" customHeight="1">
      <c r="A74" s="15">
        <v>71</v>
      </c>
      <c r="B74" s="11" t="str">
        <f t="shared" si="5"/>
        <v>2022022</v>
      </c>
      <c r="C74" s="11" t="s">
        <v>19</v>
      </c>
      <c r="D74" s="11" t="str">
        <f>"谢梓腾"</f>
        <v>谢梓腾</v>
      </c>
      <c r="E74" s="16">
        <v>80.5</v>
      </c>
      <c r="F74" s="16">
        <v>59.3</v>
      </c>
      <c r="G74" s="16">
        <v>69.9</v>
      </c>
      <c r="H74" s="14">
        <v>78.86</v>
      </c>
      <c r="I74" s="22">
        <f t="shared" si="6"/>
        <v>72.67699999999999</v>
      </c>
    </row>
    <row r="75" spans="1:9" ht="18.75" customHeight="1">
      <c r="A75" s="15">
        <v>72</v>
      </c>
      <c r="B75" s="11" t="str">
        <f t="shared" si="5"/>
        <v>2022022</v>
      </c>
      <c r="C75" s="11" t="s">
        <v>19</v>
      </c>
      <c r="D75" s="11" t="str">
        <f>"王永庆"</f>
        <v>王永庆</v>
      </c>
      <c r="E75" s="16">
        <v>98.9</v>
      </c>
      <c r="F75" s="16">
        <v>39.1</v>
      </c>
      <c r="G75" s="16">
        <v>69</v>
      </c>
      <c r="H75" s="17">
        <v>79.04</v>
      </c>
      <c r="I75" s="22">
        <f t="shared" si="6"/>
        <v>72.578</v>
      </c>
    </row>
    <row r="76" spans="1:9" ht="18.75" customHeight="1">
      <c r="A76" s="15">
        <v>73</v>
      </c>
      <c r="B76" s="11" t="str">
        <f aca="true" t="shared" si="7" ref="B76:B86">"2022023"</f>
        <v>2022023</v>
      </c>
      <c r="C76" s="11" t="s">
        <v>19</v>
      </c>
      <c r="D76" s="11" t="str">
        <f>"韩枭"</f>
        <v>韩枭</v>
      </c>
      <c r="E76" s="16">
        <v>86.9</v>
      </c>
      <c r="F76" s="16">
        <v>84.7</v>
      </c>
      <c r="G76" s="16">
        <v>85.8</v>
      </c>
      <c r="H76" s="14">
        <v>82.06</v>
      </c>
      <c r="I76" s="22">
        <f t="shared" si="6"/>
        <v>78.892</v>
      </c>
    </row>
    <row r="77" spans="1:9" ht="18.75" customHeight="1">
      <c r="A77" s="15">
        <v>74</v>
      </c>
      <c r="B77" s="11" t="str">
        <f t="shared" si="7"/>
        <v>2022023</v>
      </c>
      <c r="C77" s="11" t="s">
        <v>19</v>
      </c>
      <c r="D77" s="11" t="str">
        <f>"刘莉"</f>
        <v>刘莉</v>
      </c>
      <c r="E77" s="16">
        <v>93.4</v>
      </c>
      <c r="F77" s="16">
        <v>67.6</v>
      </c>
      <c r="G77" s="16">
        <v>80.5</v>
      </c>
      <c r="H77" s="14">
        <v>79.06</v>
      </c>
      <c r="I77" s="22">
        <f t="shared" si="6"/>
        <v>75.467</v>
      </c>
    </row>
    <row r="78" spans="1:9" ht="18.75" customHeight="1">
      <c r="A78" s="15">
        <v>75</v>
      </c>
      <c r="B78" s="11" t="str">
        <f t="shared" si="7"/>
        <v>2022023</v>
      </c>
      <c r="C78" s="11" t="s">
        <v>19</v>
      </c>
      <c r="D78" s="11" t="str">
        <f>"黄文莉"</f>
        <v>黄文莉</v>
      </c>
      <c r="E78" s="16">
        <v>83.8</v>
      </c>
      <c r="F78" s="16">
        <v>60.3</v>
      </c>
      <c r="G78" s="16">
        <v>72.05</v>
      </c>
      <c r="H78" s="14">
        <v>79.72</v>
      </c>
      <c r="I78" s="22">
        <f t="shared" si="6"/>
        <v>73.81649999999999</v>
      </c>
    </row>
    <row r="79" spans="1:9" ht="18.75" customHeight="1">
      <c r="A79" s="15">
        <v>76</v>
      </c>
      <c r="B79" s="11" t="str">
        <f t="shared" si="7"/>
        <v>2022023</v>
      </c>
      <c r="C79" s="11" t="s">
        <v>19</v>
      </c>
      <c r="D79" s="11" t="str">
        <f>"孙天亮"</f>
        <v>孙天亮</v>
      </c>
      <c r="E79" s="16">
        <v>81.7</v>
      </c>
      <c r="F79" s="16">
        <v>80.1</v>
      </c>
      <c r="G79" s="16">
        <v>80.9</v>
      </c>
      <c r="H79" s="14">
        <v>74.48</v>
      </c>
      <c r="I79" s="22">
        <f t="shared" si="6"/>
        <v>72.361</v>
      </c>
    </row>
    <row r="80" spans="1:9" ht="18.75" customHeight="1">
      <c r="A80" s="15">
        <v>77</v>
      </c>
      <c r="B80" s="11" t="str">
        <f t="shared" si="7"/>
        <v>2022023</v>
      </c>
      <c r="C80" s="11" t="s">
        <v>19</v>
      </c>
      <c r="D80" s="11" t="str">
        <f>"李静"</f>
        <v>李静</v>
      </c>
      <c r="E80" s="16">
        <v>88.4</v>
      </c>
      <c r="F80" s="16">
        <v>56.2</v>
      </c>
      <c r="G80" s="16">
        <v>72.3</v>
      </c>
      <c r="H80" s="14">
        <v>77.46</v>
      </c>
      <c r="I80" s="22">
        <f t="shared" si="6"/>
        <v>72.297</v>
      </c>
    </row>
    <row r="81" spans="1:9" ht="18.75" customHeight="1">
      <c r="A81" s="15">
        <v>78</v>
      </c>
      <c r="B81" s="11" t="str">
        <f t="shared" si="7"/>
        <v>2022023</v>
      </c>
      <c r="C81" s="11" t="s">
        <v>19</v>
      </c>
      <c r="D81" s="11" t="str">
        <f>"张利影"</f>
        <v>张利影</v>
      </c>
      <c r="E81" s="16">
        <v>81.7</v>
      </c>
      <c r="F81" s="16">
        <v>59</v>
      </c>
      <c r="G81" s="16">
        <v>70.35</v>
      </c>
      <c r="H81" s="14">
        <v>77.14</v>
      </c>
      <c r="I81" s="22">
        <f t="shared" si="6"/>
        <v>71.5855</v>
      </c>
    </row>
    <row r="82" spans="1:9" ht="18.75" customHeight="1">
      <c r="A82" s="15">
        <v>79</v>
      </c>
      <c r="B82" s="11" t="str">
        <f t="shared" si="7"/>
        <v>2022023</v>
      </c>
      <c r="C82" s="11" t="s">
        <v>19</v>
      </c>
      <c r="D82" s="11" t="str">
        <f>"郑晓龙"</f>
        <v>郑晓龙</v>
      </c>
      <c r="E82" s="16">
        <v>93.3</v>
      </c>
      <c r="F82" s="16">
        <v>51.4</v>
      </c>
      <c r="G82" s="16">
        <v>72.35</v>
      </c>
      <c r="H82" s="14">
        <v>73.44</v>
      </c>
      <c r="I82" s="22">
        <f t="shared" si="6"/>
        <v>69.49549999999999</v>
      </c>
    </row>
    <row r="83" spans="1:9" ht="18.75" customHeight="1">
      <c r="A83" s="15">
        <v>80</v>
      </c>
      <c r="B83" s="11" t="str">
        <f t="shared" si="7"/>
        <v>2022023</v>
      </c>
      <c r="C83" s="11" t="s">
        <v>19</v>
      </c>
      <c r="D83" s="11" t="str">
        <f>"尤春锋"</f>
        <v>尤春锋</v>
      </c>
      <c r="E83" s="16">
        <v>72.2</v>
      </c>
      <c r="F83" s="16">
        <v>60.9</v>
      </c>
      <c r="G83" s="16">
        <v>66.55</v>
      </c>
      <c r="H83" s="14">
        <v>74.92</v>
      </c>
      <c r="I83" s="22">
        <f t="shared" si="6"/>
        <v>69.08149999999999</v>
      </c>
    </row>
    <row r="84" spans="1:9" ht="18.75" customHeight="1">
      <c r="A84" s="15">
        <v>81</v>
      </c>
      <c r="B84" s="11" t="str">
        <f t="shared" si="7"/>
        <v>2022023</v>
      </c>
      <c r="C84" s="11" t="s">
        <v>19</v>
      </c>
      <c r="D84" s="11" t="str">
        <f>"武玲玲"</f>
        <v>武玲玲</v>
      </c>
      <c r="E84" s="16">
        <v>67.6</v>
      </c>
      <c r="F84" s="16">
        <v>56.8</v>
      </c>
      <c r="G84" s="16">
        <v>62.2</v>
      </c>
      <c r="H84" s="14">
        <v>75.12</v>
      </c>
      <c r="I84" s="22">
        <f t="shared" si="6"/>
        <v>68.134</v>
      </c>
    </row>
    <row r="85" spans="1:9" ht="18.75" customHeight="1">
      <c r="A85" s="15">
        <v>82</v>
      </c>
      <c r="B85" s="11" t="str">
        <f t="shared" si="7"/>
        <v>2022023</v>
      </c>
      <c r="C85" s="11" t="s">
        <v>19</v>
      </c>
      <c r="D85" s="11" t="str">
        <f>"黄早琴"</f>
        <v>黄早琴</v>
      </c>
      <c r="E85" s="16">
        <v>69.7</v>
      </c>
      <c r="F85" s="16">
        <v>64.5</v>
      </c>
      <c r="G85" s="16">
        <v>67.1</v>
      </c>
      <c r="H85" s="14">
        <v>72.64</v>
      </c>
      <c r="I85" s="22">
        <f t="shared" si="6"/>
        <v>67.62299999999999</v>
      </c>
    </row>
    <row r="86" spans="1:9" ht="18.75" customHeight="1">
      <c r="A86" s="15">
        <v>83</v>
      </c>
      <c r="B86" s="11" t="str">
        <f t="shared" si="7"/>
        <v>2022023</v>
      </c>
      <c r="C86" s="11" t="s">
        <v>19</v>
      </c>
      <c r="D86" s="11" t="str">
        <f>"康媛媛"</f>
        <v>康媛媛</v>
      </c>
      <c r="E86" s="16">
        <v>77.8</v>
      </c>
      <c r="F86" s="16">
        <v>51.1</v>
      </c>
      <c r="G86" s="16">
        <v>64.45</v>
      </c>
      <c r="H86" s="14">
        <v>72.2</v>
      </c>
      <c r="I86" s="22">
        <f t="shared" si="6"/>
        <v>66.6525</v>
      </c>
    </row>
    <row r="87" spans="1:9" ht="18.75" customHeight="1">
      <c r="A87" s="15">
        <v>84</v>
      </c>
      <c r="B87" s="11" t="str">
        <f aca="true" t="shared" si="8" ref="B87:B94">"2022024"</f>
        <v>2022024</v>
      </c>
      <c r="C87" s="11" t="s">
        <v>19</v>
      </c>
      <c r="D87" s="11" t="str">
        <f>"苏恒"</f>
        <v>苏恒</v>
      </c>
      <c r="E87" s="16">
        <v>85</v>
      </c>
      <c r="F87" s="16">
        <v>61.5</v>
      </c>
      <c r="G87" s="16">
        <v>73.25</v>
      </c>
      <c r="H87" s="17">
        <v>85.48</v>
      </c>
      <c r="I87" s="22">
        <f t="shared" si="6"/>
        <v>78.1485</v>
      </c>
    </row>
    <row r="88" spans="1:9" ht="18.75" customHeight="1">
      <c r="A88" s="15">
        <v>85</v>
      </c>
      <c r="B88" s="21" t="str">
        <f t="shared" si="8"/>
        <v>2022024</v>
      </c>
      <c r="C88" s="21" t="s">
        <v>19</v>
      </c>
      <c r="D88" s="21" t="str">
        <f>"王浩强"</f>
        <v>王浩强</v>
      </c>
      <c r="E88" s="20">
        <v>79.9</v>
      </c>
      <c r="F88" s="20">
        <v>56.5</v>
      </c>
      <c r="G88" s="20">
        <v>68.2</v>
      </c>
      <c r="H88" s="14">
        <v>84.72</v>
      </c>
      <c r="I88" s="22">
        <f t="shared" si="6"/>
        <v>76.354</v>
      </c>
    </row>
    <row r="89" spans="1:9" s="2" customFormat="1" ht="18.75" customHeight="1">
      <c r="A89" s="15">
        <v>86</v>
      </c>
      <c r="B89" s="11" t="str">
        <f t="shared" si="8"/>
        <v>2022024</v>
      </c>
      <c r="C89" s="11" t="s">
        <v>19</v>
      </c>
      <c r="D89" s="11" t="str">
        <f>"汪立柱"</f>
        <v>汪立柱</v>
      </c>
      <c r="E89" s="16">
        <v>66.2</v>
      </c>
      <c r="F89" s="16">
        <v>71.6</v>
      </c>
      <c r="G89" s="16">
        <v>68.9</v>
      </c>
      <c r="H89" s="17">
        <v>80.5</v>
      </c>
      <c r="I89" s="22">
        <f t="shared" si="6"/>
        <v>73.57499999999999</v>
      </c>
    </row>
    <row r="90" spans="1:9" s="1" customFormat="1" ht="18.75" customHeight="1">
      <c r="A90" s="15">
        <v>87</v>
      </c>
      <c r="B90" s="11" t="str">
        <f t="shared" si="8"/>
        <v>2022024</v>
      </c>
      <c r="C90" s="11" t="s">
        <v>19</v>
      </c>
      <c r="D90" s="11" t="str">
        <f>"楚彩娟"</f>
        <v>楚彩娟</v>
      </c>
      <c r="E90" s="16">
        <v>75.2</v>
      </c>
      <c r="F90" s="16">
        <v>54.6</v>
      </c>
      <c r="G90" s="16">
        <v>64.9</v>
      </c>
      <c r="H90" s="14">
        <v>79.68</v>
      </c>
      <c r="I90" s="22">
        <f t="shared" si="6"/>
        <v>72.001</v>
      </c>
    </row>
    <row r="91" spans="1:9" s="1" customFormat="1" ht="18.75" customHeight="1">
      <c r="A91" s="15">
        <v>88</v>
      </c>
      <c r="B91" s="11" t="str">
        <f t="shared" si="8"/>
        <v>2022024</v>
      </c>
      <c r="C91" s="11" t="s">
        <v>19</v>
      </c>
      <c r="D91" s="11" t="str">
        <f>"张永"</f>
        <v>张永</v>
      </c>
      <c r="E91" s="16">
        <v>88.2</v>
      </c>
      <c r="F91" s="16">
        <v>54.2</v>
      </c>
      <c r="G91" s="16">
        <v>71.2</v>
      </c>
      <c r="H91" s="14">
        <v>76.72</v>
      </c>
      <c r="I91" s="22">
        <f t="shared" si="6"/>
        <v>71.50399999999999</v>
      </c>
    </row>
    <row r="92" spans="1:9" ht="18.75" customHeight="1">
      <c r="A92" s="15">
        <v>89</v>
      </c>
      <c r="B92" s="11" t="str">
        <f t="shared" si="8"/>
        <v>2022024</v>
      </c>
      <c r="C92" s="11" t="s">
        <v>19</v>
      </c>
      <c r="D92" s="11" t="str">
        <f>"潘凤凤"</f>
        <v>潘凤凤</v>
      </c>
      <c r="E92" s="16">
        <v>62.7</v>
      </c>
      <c r="F92" s="16">
        <v>69.5</v>
      </c>
      <c r="G92" s="16">
        <v>66.1</v>
      </c>
      <c r="H92" s="17">
        <v>77.78</v>
      </c>
      <c r="I92" s="22">
        <f t="shared" si="6"/>
        <v>70.971</v>
      </c>
    </row>
    <row r="93" spans="1:9" ht="18.75" customHeight="1">
      <c r="A93" s="15">
        <v>90</v>
      </c>
      <c r="B93" s="11" t="str">
        <f t="shared" si="8"/>
        <v>2022024</v>
      </c>
      <c r="C93" s="11" t="s">
        <v>19</v>
      </c>
      <c r="D93" s="11" t="str">
        <f>"房影"</f>
        <v>房影</v>
      </c>
      <c r="E93" s="16">
        <v>62.3</v>
      </c>
      <c r="F93" s="16">
        <v>47.8</v>
      </c>
      <c r="G93" s="16">
        <v>55.05</v>
      </c>
      <c r="H93" s="14">
        <v>78.38</v>
      </c>
      <c r="I93" s="22">
        <f t="shared" si="6"/>
        <v>68.62849999999999</v>
      </c>
    </row>
    <row r="94" spans="1:9" ht="18.75" customHeight="1">
      <c r="A94" s="15">
        <v>91</v>
      </c>
      <c r="B94" s="11" t="str">
        <f t="shared" si="8"/>
        <v>2022024</v>
      </c>
      <c r="C94" s="11" t="s">
        <v>19</v>
      </c>
      <c r="D94" s="11" t="str">
        <f>"张海燕"</f>
        <v>张海燕</v>
      </c>
      <c r="E94" s="16">
        <v>50.4</v>
      </c>
      <c r="F94" s="16">
        <v>37.3</v>
      </c>
      <c r="G94" s="16">
        <v>43.85</v>
      </c>
      <c r="H94" s="14">
        <v>81.96</v>
      </c>
      <c r="I94" s="22">
        <f t="shared" si="6"/>
        <v>68.33449999999999</v>
      </c>
    </row>
    <row r="95" spans="1:9" ht="18.75" customHeight="1">
      <c r="A95" s="15">
        <v>92</v>
      </c>
      <c r="B95" s="11" t="str">
        <f aca="true" t="shared" si="9" ref="B95:B105">"2022025"</f>
        <v>2022025</v>
      </c>
      <c r="C95" s="11" t="s">
        <v>19</v>
      </c>
      <c r="D95" s="11" t="str">
        <f>"钟晓艳"</f>
        <v>钟晓艳</v>
      </c>
      <c r="E95" s="16">
        <v>98</v>
      </c>
      <c r="F95" s="16">
        <v>79.8</v>
      </c>
      <c r="G95" s="16">
        <v>88.9</v>
      </c>
      <c r="H95" s="17">
        <v>84.88</v>
      </c>
      <c r="I95" s="22">
        <f t="shared" si="6"/>
        <v>81.64099999999999</v>
      </c>
    </row>
    <row r="96" spans="1:9" ht="18.75" customHeight="1">
      <c r="A96" s="15">
        <v>93</v>
      </c>
      <c r="B96" s="11" t="str">
        <f t="shared" si="9"/>
        <v>2022025</v>
      </c>
      <c r="C96" s="11" t="s">
        <v>19</v>
      </c>
      <c r="D96" s="11" t="str">
        <f>"易锐"</f>
        <v>易锐</v>
      </c>
      <c r="E96" s="16">
        <v>89.8</v>
      </c>
      <c r="F96" s="16">
        <v>89.7</v>
      </c>
      <c r="G96" s="16">
        <v>89.75</v>
      </c>
      <c r="H96" s="14">
        <v>84.52</v>
      </c>
      <c r="I96" s="22">
        <f t="shared" si="6"/>
        <v>81.60149999999999</v>
      </c>
    </row>
    <row r="97" spans="1:9" s="1" customFormat="1" ht="18.75" customHeight="1">
      <c r="A97" s="15">
        <v>94</v>
      </c>
      <c r="B97" s="11" t="str">
        <f t="shared" si="9"/>
        <v>2022025</v>
      </c>
      <c r="C97" s="11" t="s">
        <v>19</v>
      </c>
      <c r="D97" s="11" t="str">
        <f>"高影"</f>
        <v>高影</v>
      </c>
      <c r="E97" s="16">
        <v>99.3</v>
      </c>
      <c r="F97" s="16">
        <v>81.3</v>
      </c>
      <c r="G97" s="16">
        <v>90.3</v>
      </c>
      <c r="H97" s="14">
        <v>84.16</v>
      </c>
      <c r="I97" s="22">
        <f t="shared" si="6"/>
        <v>81.487</v>
      </c>
    </row>
    <row r="98" spans="1:9" ht="18.75" customHeight="1">
      <c r="A98" s="15">
        <v>95</v>
      </c>
      <c r="B98" s="11" t="str">
        <f t="shared" si="9"/>
        <v>2022025</v>
      </c>
      <c r="C98" s="11" t="s">
        <v>19</v>
      </c>
      <c r="D98" s="11" t="str">
        <f>"王万利"</f>
        <v>王万利</v>
      </c>
      <c r="E98" s="16">
        <v>93.5</v>
      </c>
      <c r="F98" s="16">
        <v>89.3</v>
      </c>
      <c r="G98" s="16">
        <v>91.4</v>
      </c>
      <c r="H98" s="14">
        <v>83.54</v>
      </c>
      <c r="I98" s="22">
        <f t="shared" si="6"/>
        <v>81.328</v>
      </c>
    </row>
    <row r="99" spans="1:9" ht="18.75" customHeight="1">
      <c r="A99" s="15">
        <v>96</v>
      </c>
      <c r="B99" s="11" t="str">
        <f t="shared" si="9"/>
        <v>2022025</v>
      </c>
      <c r="C99" s="11" t="s">
        <v>19</v>
      </c>
      <c r="D99" s="11" t="str">
        <f>"解松勤"</f>
        <v>解松勤</v>
      </c>
      <c r="E99" s="16">
        <v>100.4</v>
      </c>
      <c r="F99" s="16">
        <v>84.8</v>
      </c>
      <c r="G99" s="16">
        <v>92.6</v>
      </c>
      <c r="H99" s="14">
        <v>82.76</v>
      </c>
      <c r="I99" s="22">
        <f t="shared" si="6"/>
        <v>81.08200000000001</v>
      </c>
    </row>
    <row r="100" spans="1:9" ht="18.75" customHeight="1">
      <c r="A100" s="15">
        <v>97</v>
      </c>
      <c r="B100" s="11" t="str">
        <f t="shared" si="9"/>
        <v>2022025</v>
      </c>
      <c r="C100" s="11" t="s">
        <v>19</v>
      </c>
      <c r="D100" s="11" t="str">
        <f>"盛圆圆"</f>
        <v>盛圆圆</v>
      </c>
      <c r="E100" s="16">
        <v>101.2</v>
      </c>
      <c r="F100" s="16">
        <v>89.3</v>
      </c>
      <c r="G100" s="16">
        <v>95.25</v>
      </c>
      <c r="H100" s="14">
        <v>80.8</v>
      </c>
      <c r="I100" s="22">
        <f t="shared" si="6"/>
        <v>80.3725</v>
      </c>
    </row>
    <row r="101" spans="1:9" ht="18.75" customHeight="1">
      <c r="A101" s="15">
        <v>98</v>
      </c>
      <c r="B101" s="11" t="str">
        <f t="shared" si="9"/>
        <v>2022025</v>
      </c>
      <c r="C101" s="11" t="s">
        <v>19</v>
      </c>
      <c r="D101" s="11" t="str">
        <f>"姜文祥"</f>
        <v>姜文祥</v>
      </c>
      <c r="E101" s="16">
        <v>104.2</v>
      </c>
      <c r="F101" s="16">
        <v>69.7</v>
      </c>
      <c r="G101" s="16">
        <v>86.95</v>
      </c>
      <c r="H101" s="14">
        <v>83.04</v>
      </c>
      <c r="I101" s="22">
        <f t="shared" si="6"/>
        <v>79.8655</v>
      </c>
    </row>
    <row r="102" spans="1:9" ht="18.75" customHeight="1">
      <c r="A102" s="15">
        <v>99</v>
      </c>
      <c r="B102" s="11" t="str">
        <f t="shared" si="9"/>
        <v>2022025</v>
      </c>
      <c r="C102" s="11" t="s">
        <v>19</v>
      </c>
      <c r="D102" s="11" t="str">
        <f>"黄英"</f>
        <v>黄英</v>
      </c>
      <c r="E102" s="16">
        <v>98</v>
      </c>
      <c r="F102" s="16">
        <v>94.8</v>
      </c>
      <c r="G102" s="16">
        <v>96.4</v>
      </c>
      <c r="H102" s="14">
        <v>79.56</v>
      </c>
      <c r="I102" s="22">
        <f t="shared" si="6"/>
        <v>79.792</v>
      </c>
    </row>
    <row r="103" spans="1:9" ht="18.75" customHeight="1">
      <c r="A103" s="15">
        <v>100</v>
      </c>
      <c r="B103" s="11" t="str">
        <f t="shared" si="9"/>
        <v>2022025</v>
      </c>
      <c r="C103" s="11" t="s">
        <v>19</v>
      </c>
      <c r="D103" s="11" t="str">
        <f>"董兰兰"</f>
        <v>董兰兰</v>
      </c>
      <c r="E103" s="16">
        <v>105.3</v>
      </c>
      <c r="F103" s="16">
        <v>78.1</v>
      </c>
      <c r="G103" s="16">
        <v>91.7</v>
      </c>
      <c r="H103" s="14">
        <v>80.82</v>
      </c>
      <c r="I103" s="22">
        <f t="shared" si="6"/>
        <v>79.499</v>
      </c>
    </row>
    <row r="104" spans="1:9" ht="18.75" customHeight="1">
      <c r="A104" s="15">
        <v>101</v>
      </c>
      <c r="B104" s="11" t="str">
        <f t="shared" si="9"/>
        <v>2022025</v>
      </c>
      <c r="C104" s="11" t="s">
        <v>19</v>
      </c>
      <c r="D104" s="11" t="str">
        <f>"张沙"</f>
        <v>张沙</v>
      </c>
      <c r="E104" s="16">
        <v>106.1</v>
      </c>
      <c r="F104" s="16">
        <v>76.9</v>
      </c>
      <c r="G104" s="16">
        <v>91.5</v>
      </c>
      <c r="H104" s="14">
        <v>80.82</v>
      </c>
      <c r="I104" s="22">
        <f t="shared" si="6"/>
        <v>79.44899999999998</v>
      </c>
    </row>
    <row r="105" spans="1:9" ht="18.75" customHeight="1">
      <c r="A105" s="15">
        <v>102</v>
      </c>
      <c r="B105" s="11" t="str">
        <f t="shared" si="9"/>
        <v>2022025</v>
      </c>
      <c r="C105" s="11" t="s">
        <v>19</v>
      </c>
      <c r="D105" s="11" t="str">
        <f>"董可"</f>
        <v>董可</v>
      </c>
      <c r="E105" s="16">
        <v>101.4</v>
      </c>
      <c r="F105" s="16">
        <v>76.5</v>
      </c>
      <c r="G105" s="16">
        <v>88.95</v>
      </c>
      <c r="H105" s="14">
        <v>81.6</v>
      </c>
      <c r="I105" s="22">
        <f t="shared" si="6"/>
        <v>79.35749999999999</v>
      </c>
    </row>
    <row r="106" spans="1:9" ht="18.75" customHeight="1">
      <c r="A106" s="15">
        <v>103</v>
      </c>
      <c r="B106" s="11" t="str">
        <f aca="true" t="shared" si="10" ref="B106:B113">"2022026"</f>
        <v>2022026</v>
      </c>
      <c r="C106" s="11" t="s">
        <v>20</v>
      </c>
      <c r="D106" s="11" t="str">
        <f>"葛侠"</f>
        <v>葛侠</v>
      </c>
      <c r="E106" s="16">
        <v>107.7</v>
      </c>
      <c r="F106" s="16">
        <v>80.9</v>
      </c>
      <c r="G106" s="16">
        <v>94.3</v>
      </c>
      <c r="H106" s="17">
        <v>87.58</v>
      </c>
      <c r="I106" s="22">
        <f t="shared" si="6"/>
        <v>84.881</v>
      </c>
    </row>
    <row r="107" spans="1:9" s="4" customFormat="1" ht="18.75" customHeight="1">
      <c r="A107" s="15">
        <v>104</v>
      </c>
      <c r="B107" s="11" t="str">
        <f t="shared" si="10"/>
        <v>2022026</v>
      </c>
      <c r="C107" s="11" t="s">
        <v>20</v>
      </c>
      <c r="D107" s="11" t="str">
        <f>"祝灵"</f>
        <v>祝灵</v>
      </c>
      <c r="E107" s="16">
        <v>100.3</v>
      </c>
      <c r="F107" s="16">
        <v>91.2</v>
      </c>
      <c r="G107" s="16">
        <v>95.75</v>
      </c>
      <c r="H107" s="14">
        <v>83.73</v>
      </c>
      <c r="I107" s="22">
        <f t="shared" si="6"/>
        <v>82.54849999999999</v>
      </c>
    </row>
    <row r="108" spans="1:9" s="1" customFormat="1" ht="18.75" customHeight="1">
      <c r="A108" s="15">
        <v>105</v>
      </c>
      <c r="B108" s="11" t="str">
        <f t="shared" si="10"/>
        <v>2022026</v>
      </c>
      <c r="C108" s="11" t="s">
        <v>20</v>
      </c>
      <c r="D108" s="11" t="str">
        <f>"车美娟"</f>
        <v>车美娟</v>
      </c>
      <c r="E108" s="16">
        <v>101.3</v>
      </c>
      <c r="F108" s="16">
        <v>90</v>
      </c>
      <c r="G108" s="16">
        <v>95.65</v>
      </c>
      <c r="H108" s="14">
        <v>82.4</v>
      </c>
      <c r="I108" s="22">
        <f t="shared" si="6"/>
        <v>81.5925</v>
      </c>
    </row>
    <row r="109" spans="1:9" ht="18.75" customHeight="1">
      <c r="A109" s="15">
        <v>106</v>
      </c>
      <c r="B109" s="11" t="str">
        <f t="shared" si="10"/>
        <v>2022026</v>
      </c>
      <c r="C109" s="11" t="s">
        <v>20</v>
      </c>
      <c r="D109" s="11" t="str">
        <f>"李雪"</f>
        <v>李雪</v>
      </c>
      <c r="E109" s="16">
        <v>88.2</v>
      </c>
      <c r="F109" s="16">
        <v>69.4</v>
      </c>
      <c r="G109" s="16">
        <v>78.8</v>
      </c>
      <c r="H109" s="14">
        <v>87.56</v>
      </c>
      <c r="I109" s="22">
        <f t="shared" si="6"/>
        <v>80.99199999999999</v>
      </c>
    </row>
    <row r="110" spans="1:9" ht="18.75" customHeight="1">
      <c r="A110" s="15">
        <v>107</v>
      </c>
      <c r="B110" s="11" t="str">
        <f t="shared" si="10"/>
        <v>2022026</v>
      </c>
      <c r="C110" s="11" t="s">
        <v>20</v>
      </c>
      <c r="D110" s="11" t="str">
        <f>"孟妮"</f>
        <v>孟妮</v>
      </c>
      <c r="E110" s="16">
        <v>86.4</v>
      </c>
      <c r="F110" s="16">
        <v>77</v>
      </c>
      <c r="G110" s="16">
        <v>81.7</v>
      </c>
      <c r="H110" s="14">
        <v>84.3</v>
      </c>
      <c r="I110" s="22">
        <f t="shared" si="6"/>
        <v>79.43499999999999</v>
      </c>
    </row>
    <row r="111" spans="1:9" ht="18.75" customHeight="1">
      <c r="A111" s="15">
        <v>108</v>
      </c>
      <c r="B111" s="11" t="str">
        <f t="shared" si="10"/>
        <v>2022026</v>
      </c>
      <c r="C111" s="11" t="s">
        <v>20</v>
      </c>
      <c r="D111" s="11" t="str">
        <f>"张娟丽"</f>
        <v>张娟丽</v>
      </c>
      <c r="E111" s="16">
        <v>81.5</v>
      </c>
      <c r="F111" s="16">
        <v>89.7</v>
      </c>
      <c r="G111" s="16">
        <v>85.6</v>
      </c>
      <c r="H111" s="14">
        <v>81.1</v>
      </c>
      <c r="I111" s="22">
        <f t="shared" si="6"/>
        <v>78.16999999999999</v>
      </c>
    </row>
    <row r="112" spans="1:9" s="1" customFormat="1" ht="18.75" customHeight="1">
      <c r="A112" s="15">
        <v>109</v>
      </c>
      <c r="B112" s="11" t="str">
        <f t="shared" si="10"/>
        <v>2022026</v>
      </c>
      <c r="C112" s="11" t="s">
        <v>20</v>
      </c>
      <c r="D112" s="11" t="str">
        <f>"张丽娟"</f>
        <v>张丽娟</v>
      </c>
      <c r="E112" s="16">
        <v>97.4</v>
      </c>
      <c r="F112" s="16">
        <v>66.4</v>
      </c>
      <c r="G112" s="16">
        <v>81.9</v>
      </c>
      <c r="H112" s="14">
        <v>81.35</v>
      </c>
      <c r="I112" s="22">
        <f t="shared" si="6"/>
        <v>77.42</v>
      </c>
    </row>
    <row r="113" spans="1:9" ht="18.75" customHeight="1">
      <c r="A113" s="15">
        <v>110</v>
      </c>
      <c r="B113" s="11" t="str">
        <f t="shared" si="10"/>
        <v>2022026</v>
      </c>
      <c r="C113" s="11" t="s">
        <v>20</v>
      </c>
      <c r="D113" s="11" t="str">
        <f>"高雅"</f>
        <v>高雅</v>
      </c>
      <c r="E113" s="16">
        <v>84.5</v>
      </c>
      <c r="F113" s="16">
        <v>55.5</v>
      </c>
      <c r="G113" s="16">
        <v>70</v>
      </c>
      <c r="H113" s="14">
        <v>84.2</v>
      </c>
      <c r="I113" s="22">
        <f t="shared" si="6"/>
        <v>76.44</v>
      </c>
    </row>
    <row r="114" spans="1:9" ht="18.75" customHeight="1">
      <c r="A114" s="15">
        <v>111</v>
      </c>
      <c r="B114" s="11" t="str">
        <f>"2022027"</f>
        <v>2022027</v>
      </c>
      <c r="C114" s="11" t="s">
        <v>21</v>
      </c>
      <c r="D114" s="11" t="str">
        <f>"陈曼如"</f>
        <v>陈曼如</v>
      </c>
      <c r="E114" s="16">
        <v>106.1</v>
      </c>
      <c r="F114" s="16">
        <v>89.95</v>
      </c>
      <c r="G114" s="16">
        <v>98.03</v>
      </c>
      <c r="H114" s="11">
        <v>81.22</v>
      </c>
      <c r="I114" s="22">
        <f t="shared" si="6"/>
        <v>81.36149999999999</v>
      </c>
    </row>
    <row r="115" spans="1:9" ht="18.75" customHeight="1">
      <c r="A115" s="15">
        <v>112</v>
      </c>
      <c r="B115" s="11" t="str">
        <f>"2022027"</f>
        <v>2022027</v>
      </c>
      <c r="C115" s="11" t="s">
        <v>21</v>
      </c>
      <c r="D115" s="11" t="str">
        <f>"王超林"</f>
        <v>王超林</v>
      </c>
      <c r="E115" s="16">
        <v>94.4</v>
      </c>
      <c r="F115" s="16">
        <v>81.95</v>
      </c>
      <c r="G115" s="16">
        <v>88.18</v>
      </c>
      <c r="H115" s="11">
        <v>82.52</v>
      </c>
      <c r="I115" s="22">
        <f t="shared" si="6"/>
        <v>79.809</v>
      </c>
    </row>
    <row r="116" spans="1:9" ht="18.75" customHeight="1">
      <c r="A116" s="15">
        <v>113</v>
      </c>
      <c r="B116" s="11" t="str">
        <f>"2022027"</f>
        <v>2022027</v>
      </c>
      <c r="C116" s="11" t="s">
        <v>21</v>
      </c>
      <c r="D116" s="11" t="str">
        <f>"时小慧"</f>
        <v>时小慧</v>
      </c>
      <c r="E116" s="16">
        <v>101.2</v>
      </c>
      <c r="F116" s="16">
        <v>84.05</v>
      </c>
      <c r="G116" s="16">
        <v>92.63</v>
      </c>
      <c r="H116" s="11">
        <v>80.22</v>
      </c>
      <c r="I116" s="22">
        <f t="shared" si="6"/>
        <v>79.3115</v>
      </c>
    </row>
    <row r="117" spans="1:9" ht="18.75" customHeight="1">
      <c r="A117" s="15">
        <v>114</v>
      </c>
      <c r="B117" s="11" t="str">
        <f>"2022028"</f>
        <v>2022028</v>
      </c>
      <c r="C117" s="11" t="s">
        <v>22</v>
      </c>
      <c r="D117" s="11" t="str">
        <f>"杨光"</f>
        <v>杨光</v>
      </c>
      <c r="E117" s="16">
        <v>88.7</v>
      </c>
      <c r="F117" s="16">
        <v>98.86</v>
      </c>
      <c r="G117" s="16">
        <v>93.78</v>
      </c>
      <c r="H117" s="11">
        <v>79.4</v>
      </c>
      <c r="I117" s="22">
        <f t="shared" si="6"/>
        <v>79.025</v>
      </c>
    </row>
    <row r="118" spans="1:9" ht="18.75" customHeight="1">
      <c r="A118" s="15">
        <v>115</v>
      </c>
      <c r="B118" s="11" t="str">
        <f>"2022028"</f>
        <v>2022028</v>
      </c>
      <c r="C118" s="11" t="s">
        <v>22</v>
      </c>
      <c r="D118" s="11" t="str">
        <f>"马影"</f>
        <v>马影</v>
      </c>
      <c r="E118" s="16">
        <v>69.8</v>
      </c>
      <c r="F118" s="16">
        <v>93.2</v>
      </c>
      <c r="G118" s="16">
        <v>81.5</v>
      </c>
      <c r="H118" s="11">
        <v>83.2</v>
      </c>
      <c r="I118" s="22">
        <f t="shared" si="6"/>
        <v>78.615</v>
      </c>
    </row>
    <row r="119" spans="1:9" ht="18.75" customHeight="1">
      <c r="A119" s="15">
        <v>116</v>
      </c>
      <c r="B119" s="11" t="str">
        <f>"2022028"</f>
        <v>2022028</v>
      </c>
      <c r="C119" s="11" t="s">
        <v>22</v>
      </c>
      <c r="D119" s="11" t="str">
        <f>"孙思伟"</f>
        <v>孙思伟</v>
      </c>
      <c r="E119" s="16">
        <v>76.7</v>
      </c>
      <c r="F119" s="16">
        <v>97.02</v>
      </c>
      <c r="G119" s="16">
        <v>86.86</v>
      </c>
      <c r="H119" s="11">
        <v>81.2</v>
      </c>
      <c r="I119" s="22">
        <f t="shared" si="6"/>
        <v>78.55499999999999</v>
      </c>
    </row>
    <row r="120" spans="1:9" ht="18.75" customHeight="1">
      <c r="A120" s="15">
        <v>117</v>
      </c>
      <c r="B120" s="11" t="str">
        <f>"2022028"</f>
        <v>2022028</v>
      </c>
      <c r="C120" s="11" t="s">
        <v>22</v>
      </c>
      <c r="D120" s="11" t="str">
        <f>"马滢"</f>
        <v>马滢</v>
      </c>
      <c r="E120" s="16">
        <v>89.9</v>
      </c>
      <c r="F120" s="16">
        <v>89.3</v>
      </c>
      <c r="G120" s="16">
        <v>89.6</v>
      </c>
      <c r="H120" s="11">
        <v>77.2</v>
      </c>
      <c r="I120" s="22">
        <f t="shared" si="6"/>
        <v>76.44</v>
      </c>
    </row>
    <row r="121" spans="1:9" ht="18.75" customHeight="1">
      <c r="A121" s="15">
        <v>118</v>
      </c>
      <c r="B121" s="11" t="str">
        <f>"2022029"</f>
        <v>2022029</v>
      </c>
      <c r="C121" s="11" t="s">
        <v>22</v>
      </c>
      <c r="D121" s="11" t="str">
        <f>"王雪"</f>
        <v>王雪</v>
      </c>
      <c r="E121" s="16">
        <v>85.4</v>
      </c>
      <c r="F121" s="16">
        <v>109.66</v>
      </c>
      <c r="G121" s="16">
        <v>97.53</v>
      </c>
      <c r="H121" s="11">
        <v>85.8</v>
      </c>
      <c r="I121" s="22">
        <f t="shared" si="6"/>
        <v>84.4425</v>
      </c>
    </row>
    <row r="122" spans="1:9" ht="18.75" customHeight="1">
      <c r="A122" s="15">
        <v>119</v>
      </c>
      <c r="B122" s="11" t="str">
        <f>"2022029"</f>
        <v>2022029</v>
      </c>
      <c r="C122" s="11" t="s">
        <v>22</v>
      </c>
      <c r="D122" s="11" t="str">
        <f>"李姗姗"</f>
        <v>李姗姗</v>
      </c>
      <c r="E122" s="16">
        <v>94</v>
      </c>
      <c r="F122" s="16">
        <v>99.92</v>
      </c>
      <c r="G122" s="16">
        <v>96.96</v>
      </c>
      <c r="H122" s="11">
        <v>85.2</v>
      </c>
      <c r="I122" s="22">
        <f t="shared" si="6"/>
        <v>83.88</v>
      </c>
    </row>
    <row r="123" spans="1:9" s="1" customFormat="1" ht="18.75" customHeight="1">
      <c r="A123" s="15">
        <v>120</v>
      </c>
      <c r="B123" s="11" t="str">
        <f>"2022029"</f>
        <v>2022029</v>
      </c>
      <c r="C123" s="11" t="s">
        <v>22</v>
      </c>
      <c r="D123" s="11" t="str">
        <f>"刘雨梦"</f>
        <v>刘雨梦</v>
      </c>
      <c r="E123" s="16">
        <v>99.5</v>
      </c>
      <c r="F123" s="16">
        <v>102.12</v>
      </c>
      <c r="G123" s="16">
        <v>100.81</v>
      </c>
      <c r="H123" s="11">
        <v>83.6</v>
      </c>
      <c r="I123" s="22">
        <f t="shared" si="6"/>
        <v>83.7225</v>
      </c>
    </row>
    <row r="124" spans="1:9" ht="18.75" customHeight="1">
      <c r="A124" s="15">
        <v>121</v>
      </c>
      <c r="B124" s="11" t="str">
        <f>"2022029"</f>
        <v>2022029</v>
      </c>
      <c r="C124" s="11" t="s">
        <v>22</v>
      </c>
      <c r="D124" s="11" t="str">
        <f>"赵亚强"</f>
        <v>赵亚强</v>
      </c>
      <c r="E124" s="16">
        <v>94.3</v>
      </c>
      <c r="F124" s="16">
        <v>103.06</v>
      </c>
      <c r="G124" s="16">
        <v>98.68</v>
      </c>
      <c r="H124" s="11">
        <v>83.8</v>
      </c>
      <c r="I124" s="22">
        <f t="shared" si="6"/>
        <v>83.33</v>
      </c>
    </row>
    <row r="125" spans="1:9" ht="18.75" customHeight="1">
      <c r="A125" s="15">
        <v>122</v>
      </c>
      <c r="B125" s="11" t="str">
        <f>"2022029"</f>
        <v>2022029</v>
      </c>
      <c r="C125" s="11" t="s">
        <v>22</v>
      </c>
      <c r="D125" s="11" t="str">
        <f>"杨佳琪"</f>
        <v>杨佳琪</v>
      </c>
      <c r="E125" s="16">
        <v>95.5</v>
      </c>
      <c r="F125" s="16">
        <v>103.6</v>
      </c>
      <c r="G125" s="16">
        <v>99.55</v>
      </c>
      <c r="H125" s="11">
        <v>81.6</v>
      </c>
      <c r="I125" s="22">
        <f t="shared" si="6"/>
        <v>82.0075</v>
      </c>
    </row>
    <row r="126" spans="1:9" ht="18.75" customHeight="1">
      <c r="A126" s="15">
        <v>123</v>
      </c>
      <c r="B126" s="11" t="str">
        <f>"2022030"</f>
        <v>2022030</v>
      </c>
      <c r="C126" s="11" t="s">
        <v>23</v>
      </c>
      <c r="D126" s="11" t="str">
        <f>"王风雨"</f>
        <v>王风雨</v>
      </c>
      <c r="E126" s="16">
        <v>107.3</v>
      </c>
      <c r="F126" s="16">
        <v>105.44</v>
      </c>
      <c r="G126" s="16">
        <v>106.37</v>
      </c>
      <c r="H126" s="11">
        <v>82.6</v>
      </c>
      <c r="I126" s="22">
        <f t="shared" si="6"/>
        <v>84.4125</v>
      </c>
    </row>
    <row r="127" spans="1:9" ht="18.75" customHeight="1">
      <c r="A127" s="15">
        <v>124</v>
      </c>
      <c r="B127" s="11" t="str">
        <f>"2022030"</f>
        <v>2022030</v>
      </c>
      <c r="C127" s="11" t="s">
        <v>23</v>
      </c>
      <c r="D127" s="11" t="str">
        <f>"李少婕"</f>
        <v>李少婕</v>
      </c>
      <c r="E127" s="16">
        <v>107.5</v>
      </c>
      <c r="F127" s="16">
        <v>102.4</v>
      </c>
      <c r="G127" s="16">
        <v>104.95</v>
      </c>
      <c r="H127" s="11">
        <v>82.4</v>
      </c>
      <c r="I127" s="22">
        <f t="shared" si="6"/>
        <v>83.9175</v>
      </c>
    </row>
    <row r="128" spans="1:9" ht="18.75" customHeight="1">
      <c r="A128" s="15">
        <v>125</v>
      </c>
      <c r="B128" s="11" t="str">
        <f>"2022031"</f>
        <v>2022031</v>
      </c>
      <c r="C128" s="11" t="s">
        <v>24</v>
      </c>
      <c r="D128" s="11" t="str">
        <f>"王巍"</f>
        <v>王巍</v>
      </c>
      <c r="E128" s="16">
        <v>94.4</v>
      </c>
      <c r="F128" s="16">
        <v>66.2</v>
      </c>
      <c r="G128" s="16">
        <v>80.3</v>
      </c>
      <c r="H128" s="14">
        <v>85.24</v>
      </c>
      <c r="I128" s="22">
        <f t="shared" si="6"/>
        <v>79.743</v>
      </c>
    </row>
    <row r="129" spans="1:9" ht="18.75" customHeight="1">
      <c r="A129" s="15">
        <v>126</v>
      </c>
      <c r="B129" s="11" t="str">
        <f>"2022031"</f>
        <v>2022031</v>
      </c>
      <c r="C129" s="11" t="s">
        <v>24</v>
      </c>
      <c r="D129" s="11" t="str">
        <f>"王敏"</f>
        <v>王敏</v>
      </c>
      <c r="E129" s="16">
        <v>89.2</v>
      </c>
      <c r="F129" s="16">
        <v>69.8</v>
      </c>
      <c r="G129" s="16">
        <v>79.5</v>
      </c>
      <c r="H129" s="14">
        <v>79.52</v>
      </c>
      <c r="I129" s="22">
        <f t="shared" si="6"/>
        <v>75.53899999999999</v>
      </c>
    </row>
  </sheetData>
  <sheetProtection/>
  <mergeCells count="1">
    <mergeCell ref="A1:I1"/>
  </mergeCells>
  <printOptions horizontalCentered="1"/>
  <pageMargins left="0.3576388888888889" right="0.3576388888888889" top="0.60625" bottom="0.60625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2022-09-18T01:54:02Z</dcterms:created>
  <dcterms:modified xsi:type="dcterms:W3CDTF">2022-10-09T08:28:51Z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2052-11.1.0.9914</vt:lpwstr>
  </property>
  <property fmtid="{D5CDD505-2E9C-101B-9397-08002B2CF9AE}" pid="4" name="KSOReadingLayo">
    <vt:bool>true</vt:bool>
  </property>
</Properties>
</file>