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A0A7ECF4-B2B0-46E4-AA2B-10470961079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4" i="1" l="1"/>
  <c r="G305" i="1" l="1"/>
  <c r="D305" i="1"/>
  <c r="B305" i="1"/>
  <c r="G304" i="1"/>
  <c r="D304" i="1"/>
  <c r="B304" i="1"/>
  <c r="G303" i="1"/>
  <c r="D303" i="1"/>
  <c r="B303" i="1"/>
  <c r="G302" i="1"/>
  <c r="D302" i="1"/>
  <c r="B302" i="1"/>
  <c r="G301" i="1"/>
  <c r="D301" i="1"/>
  <c r="B301" i="1"/>
  <c r="G300" i="1"/>
  <c r="D300" i="1"/>
  <c r="B300" i="1"/>
  <c r="G299" i="1"/>
  <c r="D299" i="1"/>
  <c r="B299" i="1"/>
  <c r="G298" i="1"/>
  <c r="D298" i="1"/>
  <c r="B298" i="1"/>
  <c r="G297" i="1"/>
  <c r="D297" i="1"/>
  <c r="B297" i="1"/>
  <c r="G296" i="1"/>
  <c r="D296" i="1"/>
  <c r="B296" i="1"/>
  <c r="G295" i="1"/>
  <c r="D295" i="1"/>
  <c r="B295" i="1"/>
  <c r="G294" i="1"/>
  <c r="D294" i="1"/>
  <c r="B294" i="1"/>
  <c r="G293" i="1"/>
  <c r="D293" i="1"/>
  <c r="B293" i="1"/>
  <c r="G292" i="1"/>
  <c r="D292" i="1"/>
  <c r="B292" i="1"/>
  <c r="G291" i="1"/>
  <c r="D291" i="1"/>
  <c r="B291" i="1"/>
  <c r="G290" i="1"/>
  <c r="D290" i="1"/>
  <c r="B290" i="1"/>
  <c r="G289" i="1"/>
  <c r="D289" i="1"/>
  <c r="B289" i="1"/>
  <c r="G288" i="1"/>
  <c r="D288" i="1"/>
  <c r="B288" i="1"/>
  <c r="G287" i="1"/>
  <c r="D287" i="1"/>
  <c r="B287" i="1"/>
  <c r="G285" i="1"/>
  <c r="D285" i="1"/>
  <c r="B285" i="1"/>
  <c r="G284" i="1"/>
  <c r="B284" i="1"/>
  <c r="G283" i="1"/>
  <c r="D283" i="1"/>
  <c r="B283" i="1"/>
  <c r="G282" i="1"/>
  <c r="D282" i="1"/>
  <c r="B282" i="1"/>
  <c r="G281" i="1"/>
  <c r="D281" i="1"/>
  <c r="B281" i="1"/>
  <c r="G280" i="1"/>
  <c r="D280" i="1"/>
  <c r="B280" i="1"/>
  <c r="G279" i="1"/>
  <c r="D279" i="1"/>
  <c r="B279" i="1"/>
  <c r="G278" i="1"/>
  <c r="D278" i="1"/>
  <c r="B278" i="1"/>
  <c r="G276" i="1"/>
  <c r="D276" i="1"/>
  <c r="B276" i="1"/>
  <c r="G275" i="1"/>
  <c r="D275" i="1"/>
  <c r="B275" i="1"/>
  <c r="G274" i="1"/>
  <c r="D274" i="1"/>
  <c r="B274" i="1"/>
  <c r="G273" i="1"/>
  <c r="D273" i="1"/>
  <c r="B273" i="1"/>
  <c r="G272" i="1"/>
  <c r="D272" i="1"/>
  <c r="B272" i="1"/>
  <c r="G271" i="1"/>
  <c r="D271" i="1"/>
  <c r="B271" i="1"/>
  <c r="G270" i="1"/>
  <c r="D270" i="1"/>
  <c r="B270" i="1"/>
  <c r="G269" i="1"/>
  <c r="D269" i="1"/>
  <c r="B269" i="1"/>
  <c r="G268" i="1"/>
  <c r="D268" i="1"/>
  <c r="B268" i="1"/>
  <c r="G267" i="1"/>
  <c r="D267" i="1"/>
  <c r="B267" i="1"/>
  <c r="G266" i="1"/>
  <c r="D266" i="1"/>
  <c r="B266" i="1"/>
  <c r="G265" i="1"/>
  <c r="D265" i="1"/>
  <c r="B265" i="1"/>
  <c r="G264" i="1"/>
  <c r="D264" i="1"/>
  <c r="B264" i="1"/>
  <c r="G263" i="1"/>
  <c r="D263" i="1"/>
  <c r="B263" i="1"/>
  <c r="G262" i="1"/>
  <c r="D262" i="1"/>
  <c r="B262" i="1"/>
  <c r="G261" i="1"/>
  <c r="D261" i="1"/>
  <c r="B261" i="1"/>
  <c r="G260" i="1"/>
  <c r="D260" i="1"/>
  <c r="B260" i="1"/>
  <c r="G259" i="1"/>
  <c r="D259" i="1"/>
  <c r="B259" i="1"/>
  <c r="G258" i="1"/>
  <c r="D258" i="1"/>
  <c r="B258" i="1"/>
  <c r="G257" i="1"/>
  <c r="D257" i="1"/>
  <c r="B257" i="1"/>
  <c r="G256" i="1"/>
  <c r="D256" i="1"/>
  <c r="B256" i="1"/>
  <c r="G255" i="1"/>
  <c r="D255" i="1"/>
  <c r="B255" i="1"/>
  <c r="G254" i="1"/>
  <c r="D254" i="1"/>
  <c r="B254" i="1"/>
  <c r="G253" i="1"/>
  <c r="D253" i="1"/>
  <c r="B253" i="1"/>
  <c r="G252" i="1"/>
  <c r="D252" i="1"/>
  <c r="B252" i="1"/>
  <c r="G251" i="1"/>
  <c r="D251" i="1"/>
  <c r="B251" i="1"/>
  <c r="G250" i="1"/>
  <c r="D250" i="1"/>
  <c r="B250" i="1"/>
  <c r="G249" i="1"/>
  <c r="D249" i="1"/>
  <c r="B249" i="1"/>
  <c r="G248" i="1"/>
  <c r="D248" i="1"/>
  <c r="B248" i="1"/>
  <c r="G247" i="1"/>
  <c r="D247" i="1"/>
  <c r="B247" i="1"/>
  <c r="G246" i="1"/>
  <c r="D246" i="1"/>
  <c r="B246" i="1"/>
  <c r="G244" i="1"/>
  <c r="D244" i="1"/>
  <c r="B244" i="1"/>
  <c r="G243" i="1"/>
  <c r="D243" i="1"/>
  <c r="B243" i="1"/>
  <c r="G242" i="1"/>
  <c r="D242" i="1"/>
  <c r="B242" i="1"/>
  <c r="G241" i="1"/>
  <c r="D241" i="1"/>
  <c r="B241" i="1"/>
  <c r="G240" i="1"/>
  <c r="D240" i="1"/>
  <c r="B240" i="1"/>
  <c r="G239" i="1"/>
  <c r="D239" i="1"/>
  <c r="B239" i="1"/>
  <c r="G238" i="1"/>
  <c r="D238" i="1"/>
  <c r="B238" i="1"/>
  <c r="G237" i="1"/>
  <c r="D237" i="1"/>
  <c r="B237" i="1"/>
  <c r="G236" i="1"/>
  <c r="D236" i="1"/>
  <c r="B236" i="1"/>
  <c r="G235" i="1"/>
  <c r="D235" i="1"/>
  <c r="B235" i="1"/>
  <c r="G234" i="1"/>
  <c r="D234" i="1"/>
  <c r="B234" i="1"/>
  <c r="G233" i="1"/>
  <c r="D233" i="1"/>
  <c r="B233" i="1"/>
  <c r="G232" i="1"/>
  <c r="D232" i="1"/>
  <c r="B232" i="1"/>
  <c r="G231" i="1"/>
  <c r="D231" i="1"/>
  <c r="B231" i="1"/>
  <c r="G230" i="1"/>
  <c r="D230" i="1"/>
  <c r="B230" i="1"/>
  <c r="G229" i="1"/>
  <c r="D229" i="1"/>
  <c r="B229" i="1"/>
  <c r="G228" i="1"/>
  <c r="D228" i="1"/>
  <c r="B228" i="1"/>
  <c r="G227" i="1"/>
  <c r="D227" i="1"/>
  <c r="B227" i="1"/>
  <c r="G226" i="1"/>
  <c r="D226" i="1"/>
  <c r="B226" i="1"/>
  <c r="G225" i="1"/>
  <c r="D225" i="1"/>
  <c r="B225" i="1"/>
  <c r="G224" i="1"/>
  <c r="D224" i="1"/>
  <c r="B224" i="1"/>
  <c r="G223" i="1"/>
  <c r="D223" i="1"/>
  <c r="B223" i="1"/>
  <c r="G222" i="1"/>
  <c r="D222" i="1"/>
  <c r="B222" i="1"/>
  <c r="G221" i="1"/>
  <c r="D221" i="1"/>
  <c r="B221" i="1"/>
  <c r="G220" i="1"/>
  <c r="D220" i="1"/>
  <c r="B220" i="1"/>
  <c r="G219" i="1"/>
  <c r="D219" i="1"/>
  <c r="B219" i="1"/>
  <c r="G218" i="1"/>
  <c r="D218" i="1"/>
  <c r="B218" i="1"/>
  <c r="G217" i="1"/>
  <c r="D217" i="1"/>
  <c r="B217" i="1"/>
  <c r="G216" i="1"/>
  <c r="D216" i="1"/>
  <c r="B216" i="1"/>
  <c r="G215" i="1"/>
  <c r="D215" i="1"/>
  <c r="B215" i="1"/>
  <c r="G214" i="1"/>
  <c r="D214" i="1"/>
  <c r="B214" i="1"/>
  <c r="G212" i="1"/>
  <c r="D212" i="1"/>
  <c r="B212" i="1"/>
  <c r="G211" i="1"/>
  <c r="D211" i="1"/>
  <c r="B211" i="1"/>
  <c r="G210" i="1"/>
  <c r="D210" i="1"/>
  <c r="B210" i="1"/>
  <c r="G209" i="1"/>
  <c r="D209" i="1"/>
  <c r="B209" i="1"/>
  <c r="G208" i="1"/>
  <c r="D208" i="1"/>
  <c r="B208" i="1"/>
  <c r="G207" i="1"/>
  <c r="D207" i="1"/>
  <c r="B207" i="1"/>
  <c r="G206" i="1"/>
  <c r="D206" i="1"/>
  <c r="B206" i="1"/>
  <c r="G205" i="1"/>
  <c r="D205" i="1"/>
  <c r="B205" i="1"/>
  <c r="G204" i="1"/>
  <c r="D204" i="1"/>
  <c r="B204" i="1"/>
  <c r="G203" i="1"/>
  <c r="D203" i="1"/>
  <c r="B203" i="1"/>
  <c r="G202" i="1"/>
  <c r="D202" i="1"/>
  <c r="B202" i="1"/>
  <c r="G201" i="1"/>
  <c r="D201" i="1"/>
  <c r="B201" i="1"/>
  <c r="G200" i="1"/>
  <c r="D200" i="1"/>
  <c r="B200" i="1"/>
  <c r="G199" i="1"/>
  <c r="D199" i="1"/>
  <c r="B199" i="1"/>
  <c r="G198" i="1"/>
  <c r="D198" i="1"/>
  <c r="B198" i="1"/>
  <c r="G197" i="1"/>
  <c r="D197" i="1"/>
  <c r="B197" i="1"/>
  <c r="G196" i="1"/>
  <c r="D196" i="1"/>
  <c r="B196" i="1"/>
  <c r="G195" i="1"/>
  <c r="D195" i="1"/>
  <c r="B195" i="1"/>
  <c r="G194" i="1"/>
  <c r="D194" i="1"/>
  <c r="B194" i="1"/>
  <c r="G193" i="1"/>
  <c r="D193" i="1"/>
  <c r="B193" i="1"/>
  <c r="G192" i="1"/>
  <c r="D192" i="1"/>
  <c r="B192" i="1"/>
  <c r="G191" i="1"/>
  <c r="D191" i="1"/>
  <c r="B191" i="1"/>
  <c r="G190" i="1"/>
  <c r="D190" i="1"/>
  <c r="B190" i="1"/>
  <c r="G189" i="1"/>
  <c r="D189" i="1"/>
  <c r="B189" i="1"/>
  <c r="G188" i="1"/>
  <c r="D188" i="1"/>
  <c r="B188" i="1"/>
  <c r="G187" i="1"/>
  <c r="D187" i="1"/>
  <c r="B187" i="1"/>
  <c r="G186" i="1"/>
  <c r="D186" i="1"/>
  <c r="B186" i="1"/>
  <c r="G185" i="1"/>
  <c r="D185" i="1"/>
  <c r="B185" i="1"/>
  <c r="G184" i="1"/>
  <c r="D184" i="1"/>
  <c r="B184" i="1"/>
  <c r="G183" i="1"/>
  <c r="D183" i="1"/>
  <c r="B183" i="1"/>
  <c r="G182" i="1"/>
  <c r="D182" i="1"/>
  <c r="B182" i="1"/>
  <c r="G181" i="1"/>
  <c r="D181" i="1"/>
  <c r="B181" i="1"/>
  <c r="G180" i="1"/>
  <c r="D180" i="1"/>
  <c r="B180" i="1"/>
  <c r="G179" i="1"/>
  <c r="D179" i="1"/>
  <c r="B179" i="1"/>
  <c r="G178" i="1"/>
  <c r="D178" i="1"/>
  <c r="B178" i="1"/>
  <c r="G177" i="1"/>
  <c r="D177" i="1"/>
  <c r="B177" i="1"/>
  <c r="G176" i="1"/>
  <c r="D176" i="1"/>
  <c r="B176" i="1"/>
  <c r="G175" i="1"/>
  <c r="D175" i="1"/>
  <c r="B175" i="1"/>
  <c r="G174" i="1"/>
  <c r="D174" i="1"/>
  <c r="B174" i="1"/>
  <c r="G173" i="1"/>
  <c r="D173" i="1"/>
  <c r="B173" i="1"/>
  <c r="G172" i="1"/>
  <c r="D172" i="1"/>
  <c r="B172" i="1"/>
  <c r="G171" i="1"/>
  <c r="D171" i="1"/>
  <c r="B171" i="1"/>
  <c r="G170" i="1"/>
  <c r="D170" i="1"/>
  <c r="B170" i="1"/>
  <c r="G169" i="1"/>
  <c r="D169" i="1"/>
  <c r="B169" i="1"/>
  <c r="G168" i="1"/>
  <c r="D168" i="1"/>
  <c r="B168" i="1"/>
  <c r="G167" i="1"/>
  <c r="D167" i="1"/>
  <c r="B167" i="1"/>
  <c r="G166" i="1"/>
  <c r="D166" i="1"/>
  <c r="B166" i="1"/>
  <c r="G165" i="1"/>
  <c r="D165" i="1"/>
  <c r="B165" i="1"/>
  <c r="G164" i="1"/>
  <c r="D164" i="1"/>
  <c r="B164" i="1"/>
  <c r="G163" i="1"/>
  <c r="D163" i="1"/>
  <c r="B163" i="1"/>
  <c r="G162" i="1"/>
  <c r="D162" i="1"/>
  <c r="B162" i="1"/>
  <c r="G161" i="1"/>
  <c r="D161" i="1"/>
  <c r="B161" i="1"/>
  <c r="G160" i="1"/>
  <c r="D160" i="1"/>
  <c r="B160" i="1"/>
  <c r="G159" i="1"/>
  <c r="D159" i="1"/>
  <c r="B159" i="1"/>
  <c r="G158" i="1"/>
  <c r="D158" i="1"/>
  <c r="B158" i="1"/>
  <c r="G157" i="1"/>
  <c r="D157" i="1"/>
  <c r="B157" i="1"/>
  <c r="G156" i="1"/>
  <c r="D156" i="1"/>
  <c r="B156" i="1"/>
  <c r="G155" i="1"/>
  <c r="D155" i="1"/>
  <c r="B155" i="1"/>
  <c r="G154" i="1"/>
  <c r="D154" i="1"/>
  <c r="B154" i="1"/>
  <c r="G153" i="1"/>
  <c r="D153" i="1"/>
  <c r="B153" i="1"/>
  <c r="G152" i="1"/>
  <c r="D152" i="1"/>
  <c r="B152" i="1"/>
  <c r="G151" i="1"/>
  <c r="D151" i="1"/>
  <c r="B151" i="1"/>
  <c r="G150" i="1"/>
  <c r="D150" i="1"/>
  <c r="B150" i="1"/>
  <c r="G149" i="1"/>
  <c r="D149" i="1"/>
  <c r="B149" i="1"/>
  <c r="G148" i="1"/>
  <c r="D148" i="1"/>
  <c r="B148" i="1"/>
  <c r="G147" i="1"/>
  <c r="D147" i="1"/>
  <c r="B147" i="1"/>
  <c r="G146" i="1"/>
  <c r="D146" i="1"/>
  <c r="B146" i="1"/>
  <c r="G145" i="1"/>
  <c r="D145" i="1"/>
  <c r="B145" i="1"/>
  <c r="G144" i="1"/>
  <c r="D144" i="1"/>
  <c r="B144" i="1"/>
  <c r="G143" i="1"/>
  <c r="D143" i="1"/>
  <c r="B143" i="1"/>
  <c r="G142" i="1"/>
  <c r="D142" i="1"/>
  <c r="B142" i="1"/>
  <c r="G141" i="1"/>
  <c r="D141" i="1"/>
  <c r="B141" i="1"/>
  <c r="G140" i="1"/>
  <c r="D140" i="1"/>
  <c r="B140" i="1"/>
  <c r="G139" i="1"/>
  <c r="D139" i="1"/>
  <c r="B139" i="1"/>
  <c r="G138" i="1"/>
  <c r="D138" i="1"/>
  <c r="B138" i="1"/>
  <c r="G137" i="1"/>
  <c r="D137" i="1"/>
  <c r="B137" i="1"/>
  <c r="G136" i="1"/>
  <c r="D136" i="1"/>
  <c r="B136" i="1"/>
  <c r="G135" i="1"/>
  <c r="D135" i="1"/>
  <c r="B135" i="1"/>
  <c r="G134" i="1"/>
  <c r="D134" i="1"/>
  <c r="B134" i="1"/>
  <c r="G133" i="1"/>
  <c r="D133" i="1"/>
  <c r="B133" i="1"/>
  <c r="G132" i="1"/>
  <c r="D132" i="1"/>
  <c r="B132" i="1"/>
  <c r="G131" i="1"/>
  <c r="D131" i="1"/>
  <c r="B131" i="1"/>
  <c r="G130" i="1"/>
  <c r="D130" i="1"/>
  <c r="B130" i="1"/>
  <c r="G129" i="1"/>
  <c r="D129" i="1"/>
  <c r="B129" i="1"/>
  <c r="G128" i="1"/>
  <c r="D128" i="1"/>
  <c r="B128" i="1"/>
  <c r="G127" i="1"/>
  <c r="D127" i="1"/>
  <c r="B127" i="1"/>
  <c r="G126" i="1"/>
  <c r="D126" i="1"/>
  <c r="B126" i="1"/>
  <c r="G125" i="1"/>
  <c r="D125" i="1"/>
  <c r="B125" i="1"/>
  <c r="G124" i="1"/>
  <c r="D124" i="1"/>
  <c r="B124" i="1"/>
  <c r="G123" i="1"/>
  <c r="D123" i="1"/>
  <c r="B123" i="1"/>
  <c r="G122" i="1"/>
  <c r="D122" i="1"/>
  <c r="B122" i="1"/>
  <c r="G121" i="1"/>
  <c r="D121" i="1"/>
  <c r="B121" i="1"/>
  <c r="G120" i="1"/>
  <c r="D120" i="1"/>
  <c r="B120" i="1"/>
  <c r="G119" i="1"/>
  <c r="D119" i="1"/>
  <c r="B119" i="1"/>
  <c r="G118" i="1"/>
  <c r="D118" i="1"/>
  <c r="B118" i="1"/>
  <c r="G117" i="1"/>
  <c r="D117" i="1"/>
  <c r="B117" i="1"/>
  <c r="G116" i="1"/>
  <c r="D116" i="1"/>
  <c r="B116" i="1"/>
  <c r="G115" i="1"/>
  <c r="D115" i="1"/>
  <c r="B115" i="1"/>
  <c r="G114" i="1"/>
  <c r="D114" i="1"/>
  <c r="B114" i="1"/>
  <c r="G113" i="1"/>
  <c r="D113" i="1"/>
  <c r="B113" i="1"/>
  <c r="G112" i="1"/>
  <c r="D112" i="1"/>
  <c r="B112" i="1"/>
  <c r="G111" i="1"/>
  <c r="D111" i="1"/>
  <c r="B111" i="1"/>
  <c r="G110" i="1"/>
  <c r="D110" i="1"/>
  <c r="B110" i="1"/>
  <c r="G109" i="1"/>
  <c r="D109" i="1"/>
  <c r="B109" i="1"/>
  <c r="G108" i="1"/>
  <c r="D108" i="1"/>
  <c r="B108" i="1"/>
  <c r="G107" i="1"/>
  <c r="D107" i="1"/>
  <c r="B107" i="1"/>
  <c r="G106" i="1"/>
  <c r="D106" i="1"/>
  <c r="B106" i="1"/>
  <c r="G105" i="1"/>
  <c r="D105" i="1"/>
  <c r="B105" i="1"/>
  <c r="G104" i="1"/>
  <c r="D104" i="1"/>
  <c r="B104" i="1"/>
  <c r="G103" i="1"/>
  <c r="D103" i="1"/>
  <c r="B103" i="1"/>
  <c r="G102" i="1"/>
  <c r="D102" i="1"/>
  <c r="B102" i="1"/>
  <c r="G101" i="1"/>
  <c r="D101" i="1"/>
  <c r="B101" i="1"/>
  <c r="G100" i="1"/>
  <c r="D100" i="1"/>
  <c r="B100" i="1"/>
  <c r="G99" i="1"/>
  <c r="D99" i="1"/>
  <c r="B99" i="1"/>
  <c r="G98" i="1"/>
  <c r="D98" i="1"/>
  <c r="B98" i="1"/>
  <c r="G97" i="1"/>
  <c r="D97" i="1"/>
  <c r="B97" i="1"/>
  <c r="G96" i="1"/>
  <c r="D96" i="1"/>
  <c r="B96" i="1"/>
  <c r="G95" i="1"/>
  <c r="D95" i="1"/>
  <c r="B95" i="1"/>
  <c r="G94" i="1"/>
  <c r="D94" i="1"/>
  <c r="B94" i="1"/>
  <c r="G93" i="1"/>
  <c r="D93" i="1"/>
  <c r="B93" i="1"/>
  <c r="G91" i="1"/>
  <c r="D91" i="1"/>
  <c r="B91" i="1"/>
  <c r="G90" i="1"/>
  <c r="D90" i="1"/>
  <c r="B90" i="1"/>
  <c r="G89" i="1"/>
  <c r="D89" i="1"/>
  <c r="B89" i="1"/>
  <c r="G88" i="1"/>
  <c r="D88" i="1"/>
  <c r="B88" i="1"/>
  <c r="G87" i="1"/>
  <c r="D87" i="1"/>
  <c r="B87" i="1"/>
  <c r="G86" i="1"/>
  <c r="D86" i="1"/>
  <c r="B86" i="1"/>
  <c r="G85" i="1"/>
  <c r="D85" i="1"/>
  <c r="B85" i="1"/>
  <c r="G84" i="1"/>
  <c r="D84" i="1"/>
  <c r="B84" i="1"/>
  <c r="G83" i="1"/>
  <c r="D83" i="1"/>
  <c r="B83" i="1"/>
  <c r="G82" i="1"/>
  <c r="D82" i="1"/>
  <c r="B82" i="1"/>
  <c r="G81" i="1"/>
  <c r="D81" i="1"/>
  <c r="B81" i="1"/>
  <c r="G80" i="1"/>
  <c r="D80" i="1"/>
  <c r="B80" i="1"/>
  <c r="G79" i="1"/>
  <c r="D79" i="1"/>
  <c r="B79" i="1"/>
  <c r="G78" i="1"/>
  <c r="D78" i="1"/>
  <c r="B78" i="1"/>
  <c r="G77" i="1"/>
  <c r="D77" i="1"/>
  <c r="B77" i="1"/>
  <c r="G76" i="1"/>
  <c r="D76" i="1"/>
  <c r="B76" i="1"/>
  <c r="G75" i="1"/>
  <c r="D75" i="1"/>
  <c r="B75" i="1"/>
  <c r="G74" i="1"/>
  <c r="D74" i="1"/>
  <c r="B74" i="1"/>
  <c r="G73" i="1"/>
  <c r="D73" i="1"/>
  <c r="B73" i="1"/>
  <c r="G72" i="1"/>
  <c r="D72" i="1"/>
  <c r="B72" i="1"/>
  <c r="G71" i="1"/>
  <c r="D71" i="1"/>
  <c r="B71" i="1"/>
  <c r="G70" i="1"/>
  <c r="D70" i="1"/>
  <c r="B70" i="1"/>
  <c r="G69" i="1"/>
  <c r="D69" i="1"/>
  <c r="B69" i="1"/>
  <c r="G68" i="1"/>
  <c r="D68" i="1"/>
  <c r="B68" i="1"/>
  <c r="G67" i="1"/>
  <c r="D67" i="1"/>
  <c r="B67" i="1"/>
  <c r="G66" i="1"/>
  <c r="D66" i="1"/>
  <c r="B66" i="1"/>
  <c r="G65" i="1"/>
  <c r="D65" i="1"/>
  <c r="B65" i="1"/>
  <c r="G64" i="1"/>
  <c r="D64" i="1"/>
  <c r="B64" i="1"/>
  <c r="G63" i="1"/>
  <c r="D63" i="1"/>
  <c r="B63" i="1"/>
  <c r="G62" i="1"/>
  <c r="D62" i="1"/>
  <c r="B62" i="1"/>
  <c r="G61" i="1"/>
  <c r="D61" i="1"/>
  <c r="B61" i="1"/>
  <c r="G60" i="1"/>
  <c r="D60" i="1"/>
  <c r="B60" i="1"/>
  <c r="G59" i="1"/>
  <c r="D59" i="1"/>
  <c r="B59" i="1"/>
  <c r="G58" i="1"/>
  <c r="D58" i="1"/>
  <c r="B58" i="1"/>
  <c r="G57" i="1"/>
  <c r="D57" i="1"/>
  <c r="B57" i="1"/>
  <c r="G56" i="1"/>
  <c r="D56" i="1"/>
  <c r="B56" i="1"/>
  <c r="G55" i="1"/>
  <c r="D55" i="1"/>
  <c r="B55" i="1"/>
  <c r="G54" i="1"/>
  <c r="D54" i="1"/>
  <c r="B54" i="1"/>
  <c r="G53" i="1"/>
  <c r="D53" i="1"/>
  <c r="B53" i="1"/>
  <c r="G52" i="1"/>
  <c r="D52" i="1"/>
  <c r="B52" i="1"/>
  <c r="G51" i="1"/>
  <c r="D51" i="1"/>
  <c r="B51" i="1"/>
  <c r="G50" i="1"/>
  <c r="D50" i="1"/>
  <c r="B50" i="1"/>
  <c r="G49" i="1"/>
  <c r="D49" i="1"/>
  <c r="B49" i="1"/>
  <c r="G48" i="1"/>
  <c r="D48" i="1"/>
  <c r="B48" i="1"/>
  <c r="G47" i="1"/>
  <c r="D47" i="1"/>
  <c r="B47" i="1"/>
  <c r="G46" i="1"/>
  <c r="D46" i="1"/>
  <c r="B46" i="1"/>
  <c r="G45" i="1"/>
  <c r="D45" i="1"/>
  <c r="B45" i="1"/>
  <c r="G44" i="1"/>
  <c r="D44" i="1"/>
  <c r="B44" i="1"/>
  <c r="G43" i="1"/>
  <c r="D43" i="1"/>
  <c r="B43" i="1"/>
  <c r="G42" i="1"/>
  <c r="D42" i="1"/>
  <c r="B42" i="1"/>
  <c r="G41" i="1"/>
  <c r="D41" i="1"/>
  <c r="B41" i="1"/>
  <c r="G40" i="1"/>
  <c r="D40" i="1"/>
  <c r="B40" i="1"/>
  <c r="G39" i="1"/>
  <c r="D39" i="1"/>
  <c r="B39" i="1"/>
  <c r="G38" i="1"/>
  <c r="D38" i="1"/>
  <c r="B38" i="1"/>
  <c r="G37" i="1"/>
  <c r="D37" i="1"/>
  <c r="B37" i="1"/>
  <c r="G36" i="1"/>
  <c r="D36" i="1"/>
  <c r="B36" i="1"/>
  <c r="G35" i="1"/>
  <c r="D35" i="1"/>
  <c r="B35" i="1"/>
  <c r="G34" i="1"/>
  <c r="D34" i="1"/>
  <c r="B34" i="1"/>
  <c r="G33" i="1"/>
  <c r="D33" i="1"/>
  <c r="B33" i="1"/>
  <c r="G32" i="1"/>
  <c r="D32" i="1"/>
  <c r="B32" i="1"/>
  <c r="G31" i="1"/>
  <c r="D31" i="1"/>
  <c r="B31" i="1"/>
  <c r="G30" i="1"/>
  <c r="D30" i="1"/>
  <c r="B30" i="1"/>
  <c r="G29" i="1"/>
  <c r="D29" i="1"/>
  <c r="B29" i="1"/>
  <c r="G28" i="1"/>
  <c r="D28" i="1"/>
  <c r="B28" i="1"/>
  <c r="G27" i="1"/>
  <c r="D27" i="1"/>
  <c r="B27" i="1"/>
  <c r="G26" i="1"/>
  <c r="D26" i="1"/>
  <c r="B26" i="1"/>
  <c r="G25" i="1"/>
  <c r="D25" i="1"/>
  <c r="B25" i="1"/>
  <c r="G24" i="1"/>
  <c r="D24" i="1"/>
  <c r="B24" i="1"/>
  <c r="G23" i="1"/>
  <c r="D23" i="1"/>
  <c r="B23" i="1"/>
  <c r="G22" i="1"/>
  <c r="D22" i="1"/>
  <c r="B22" i="1"/>
  <c r="G21" i="1"/>
  <c r="D21" i="1"/>
  <c r="B21" i="1"/>
  <c r="G20" i="1"/>
  <c r="D20" i="1"/>
  <c r="B20" i="1"/>
  <c r="G19" i="1"/>
  <c r="D19" i="1"/>
  <c r="B19" i="1"/>
  <c r="G18" i="1"/>
  <c r="D18" i="1"/>
  <c r="B18" i="1"/>
  <c r="G17" i="1"/>
  <c r="D17" i="1"/>
  <c r="B17" i="1"/>
  <c r="G16" i="1"/>
  <c r="D16" i="1"/>
  <c r="B16" i="1"/>
  <c r="G15" i="1"/>
  <c r="D15" i="1"/>
  <c r="B15" i="1"/>
  <c r="G14" i="1"/>
  <c r="D14" i="1"/>
  <c r="B14" i="1"/>
  <c r="G13" i="1"/>
  <c r="D13" i="1"/>
  <c r="B13" i="1"/>
  <c r="G12" i="1"/>
  <c r="D12" i="1"/>
  <c r="B12" i="1"/>
  <c r="G11" i="1"/>
  <c r="D11" i="1"/>
  <c r="B11" i="1"/>
  <c r="G10" i="1"/>
  <c r="D10" i="1"/>
  <c r="B10" i="1"/>
  <c r="G9" i="1"/>
  <c r="D9" i="1"/>
  <c r="B9" i="1"/>
  <c r="G8" i="1"/>
  <c r="D8" i="1"/>
  <c r="B8" i="1"/>
  <c r="G7" i="1"/>
  <c r="D7" i="1"/>
  <c r="B7" i="1"/>
  <c r="G6" i="1"/>
  <c r="D6" i="1"/>
  <c r="B6" i="1"/>
  <c r="G5" i="1"/>
  <c r="D5" i="1"/>
  <c r="B5" i="1"/>
  <c r="G4" i="1"/>
  <c r="D4" i="1"/>
  <c r="B4" i="1"/>
</calcChain>
</file>

<file path=xl/sharedStrings.xml><?xml version="1.0" encoding="utf-8"?>
<sst xmlns="http://schemas.openxmlformats.org/spreadsheetml/2006/main" count="604" uniqueCount="19">
  <si>
    <t>序号</t>
  </si>
  <si>
    <t>准考证号</t>
  </si>
  <si>
    <t>学科专业知识</t>
  </si>
  <si>
    <t>备注</t>
    <phoneticPr fontId="2" type="noConversion"/>
  </si>
  <si>
    <t>小学语文</t>
  </si>
  <si>
    <t/>
  </si>
  <si>
    <t>缺考</t>
  </si>
  <si>
    <t>小学数学</t>
  </si>
  <si>
    <t>初中语文</t>
  </si>
  <si>
    <t>初中数学</t>
  </si>
  <si>
    <t>初中政治</t>
  </si>
  <si>
    <t>初中历史</t>
  </si>
  <si>
    <r>
      <rPr>
        <sz val="12"/>
        <rFont val="宋体"/>
        <family val="3"/>
        <charset val="134"/>
      </rPr>
      <t>来安县教育体育局             来安县人力</t>
    </r>
    <r>
      <rPr>
        <sz val="12"/>
        <color theme="1"/>
        <rFont val="宋体"/>
        <family val="3"/>
        <charset val="134"/>
      </rPr>
      <t>资源和社会保障局</t>
    </r>
    <phoneticPr fontId="1" type="noConversion"/>
  </si>
  <si>
    <t xml:space="preserve">笔试成绩
</t>
    <phoneticPr fontId="1" type="noConversion"/>
  </si>
  <si>
    <t>岗位
代码</t>
    <phoneticPr fontId="1" type="noConversion"/>
  </si>
  <si>
    <t>岗位
名称</t>
    <phoneticPr fontId="1" type="noConversion"/>
  </si>
  <si>
    <t>教育综
合知识</t>
    <phoneticPr fontId="1" type="noConversion"/>
  </si>
  <si>
    <t xml:space="preserve">     根据《2022年度来安县公开招聘编外中小学教师公告》规定，现将笔试成绩公布如下（以准考证排序）：</t>
    <phoneticPr fontId="1" type="noConversion"/>
  </si>
  <si>
    <t>关于公布2022年度来安县公开招聘编外中小学教师笔试成绩的通知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</si>
</sst>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7"/>
  <sheetViews>
    <sheetView tabSelected="1" topLeftCell="A16" workbookViewId="0">
      <selection sqref="A1:H1"/>
    </sheetView>
  </sheetViews>
  <sheetFormatPr defaultColWidth="9" defaultRowHeight="14.25" x14ac:dyDescent="0.2"/>
  <cols>
    <col min="1" max="1" width="5.5" style="1" customWidth="1"/>
    <col min="2" max="2" width="10.5" style="1" customWidth="1"/>
    <col min="3" max="3" width="11.375" style="1" customWidth="1"/>
    <col min="4" max="4" width="14.625" style="1" customWidth="1"/>
    <col min="5" max="5" width="9.625" style="1" customWidth="1"/>
    <col min="6" max="6" width="10.625" style="1" customWidth="1"/>
    <col min="7" max="7" width="13.5" style="1" customWidth="1"/>
    <col min="8" max="8" width="9.5" style="1" customWidth="1"/>
    <col min="9" max="16384" width="9" style="1"/>
  </cols>
  <sheetData>
    <row r="1" spans="1:8" ht="50.25" customHeight="1" x14ac:dyDescent="0.2">
      <c r="A1" s="5" t="s">
        <v>18</v>
      </c>
      <c r="B1" s="6"/>
      <c r="C1" s="6"/>
      <c r="D1" s="6"/>
      <c r="E1" s="6"/>
      <c r="F1" s="6"/>
      <c r="G1" s="6"/>
      <c r="H1" s="6"/>
    </row>
    <row r="2" spans="1:8" ht="51" customHeight="1" x14ac:dyDescent="0.2">
      <c r="A2" s="7" t="s">
        <v>17</v>
      </c>
      <c r="B2" s="8"/>
      <c r="C2" s="8"/>
      <c r="D2" s="8"/>
      <c r="E2" s="8"/>
      <c r="F2" s="8"/>
      <c r="G2" s="8"/>
      <c r="H2" s="8"/>
    </row>
    <row r="3" spans="1:8" ht="51" customHeight="1" x14ac:dyDescent="0.2">
      <c r="A3" s="2" t="s">
        <v>0</v>
      </c>
      <c r="B3" s="2" t="s">
        <v>14</v>
      </c>
      <c r="C3" s="2" t="s">
        <v>15</v>
      </c>
      <c r="D3" s="2" t="s">
        <v>1</v>
      </c>
      <c r="E3" s="2" t="s">
        <v>16</v>
      </c>
      <c r="F3" s="2" t="s">
        <v>2</v>
      </c>
      <c r="G3" s="2" t="s">
        <v>13</v>
      </c>
      <c r="H3" s="2" t="s">
        <v>3</v>
      </c>
    </row>
    <row r="4" spans="1:8" ht="15" customHeight="1" x14ac:dyDescent="0.2">
      <c r="A4" s="3">
        <v>1</v>
      </c>
      <c r="B4" s="3" t="str">
        <f t="shared" ref="B4:B67" si="0">"2022001"</f>
        <v>2022001</v>
      </c>
      <c r="C4" s="3" t="s">
        <v>4</v>
      </c>
      <c r="D4" s="3" t="str">
        <f>"34112200101"</f>
        <v>34112200101</v>
      </c>
      <c r="E4" s="3">
        <v>76</v>
      </c>
      <c r="F4" s="3">
        <v>78.2</v>
      </c>
      <c r="G4" s="3">
        <f>E4*0.4+F4*0.6</f>
        <v>77.320000000000007</v>
      </c>
      <c r="H4" s="3" t="s">
        <v>5</v>
      </c>
    </row>
    <row r="5" spans="1:8" ht="15" customHeight="1" x14ac:dyDescent="0.2">
      <c r="A5" s="3">
        <v>2</v>
      </c>
      <c r="B5" s="3" t="str">
        <f t="shared" si="0"/>
        <v>2022001</v>
      </c>
      <c r="C5" s="3" t="s">
        <v>4</v>
      </c>
      <c r="D5" s="3" t="str">
        <f>"34112200102"</f>
        <v>34112200102</v>
      </c>
      <c r="E5" s="3">
        <v>78.400000000000006</v>
      </c>
      <c r="F5" s="3">
        <v>76</v>
      </c>
      <c r="G5" s="3">
        <f t="shared" ref="G5:G68" si="1">E5*0.4+F5*0.6</f>
        <v>76.960000000000008</v>
      </c>
      <c r="H5" s="3" t="s">
        <v>5</v>
      </c>
    </row>
    <row r="6" spans="1:8" ht="15" customHeight="1" x14ac:dyDescent="0.2">
      <c r="A6" s="3">
        <v>3</v>
      </c>
      <c r="B6" s="3" t="str">
        <f t="shared" si="0"/>
        <v>2022001</v>
      </c>
      <c r="C6" s="3" t="s">
        <v>4</v>
      </c>
      <c r="D6" s="3" t="str">
        <f>"34112200103"</f>
        <v>34112200103</v>
      </c>
      <c r="E6" s="3">
        <v>69.599999999999994</v>
      </c>
      <c r="F6" s="3">
        <v>64.400000000000006</v>
      </c>
      <c r="G6" s="3">
        <f t="shared" si="1"/>
        <v>66.48</v>
      </c>
      <c r="H6" s="3" t="s">
        <v>5</v>
      </c>
    </row>
    <row r="7" spans="1:8" ht="15" customHeight="1" x14ac:dyDescent="0.2">
      <c r="A7" s="3">
        <v>4</v>
      </c>
      <c r="B7" s="3" t="str">
        <f t="shared" si="0"/>
        <v>2022001</v>
      </c>
      <c r="C7" s="3" t="s">
        <v>4</v>
      </c>
      <c r="D7" s="3" t="str">
        <f>"34112200104"</f>
        <v>34112200104</v>
      </c>
      <c r="E7" s="3">
        <v>83.4</v>
      </c>
      <c r="F7" s="3">
        <v>77</v>
      </c>
      <c r="G7" s="3">
        <f t="shared" si="1"/>
        <v>79.56</v>
      </c>
      <c r="H7" s="3" t="s">
        <v>5</v>
      </c>
    </row>
    <row r="8" spans="1:8" ht="15" customHeight="1" x14ac:dyDescent="0.2">
      <c r="A8" s="3">
        <v>5</v>
      </c>
      <c r="B8" s="3" t="str">
        <f t="shared" si="0"/>
        <v>2022001</v>
      </c>
      <c r="C8" s="3" t="s">
        <v>4</v>
      </c>
      <c r="D8" s="3" t="str">
        <f>"34112200105"</f>
        <v>34112200105</v>
      </c>
      <c r="E8" s="3">
        <v>77</v>
      </c>
      <c r="F8" s="3">
        <v>75</v>
      </c>
      <c r="G8" s="3">
        <f t="shared" si="1"/>
        <v>75.8</v>
      </c>
      <c r="H8" s="3" t="s">
        <v>5</v>
      </c>
    </row>
    <row r="9" spans="1:8" ht="15" customHeight="1" x14ac:dyDescent="0.2">
      <c r="A9" s="3">
        <v>6</v>
      </c>
      <c r="B9" s="3" t="str">
        <f t="shared" si="0"/>
        <v>2022001</v>
      </c>
      <c r="C9" s="3" t="s">
        <v>4</v>
      </c>
      <c r="D9" s="3" t="str">
        <f>"34112200106"</f>
        <v>34112200106</v>
      </c>
      <c r="E9" s="3">
        <v>86.8</v>
      </c>
      <c r="F9" s="3">
        <v>72</v>
      </c>
      <c r="G9" s="3">
        <f t="shared" si="1"/>
        <v>77.919999999999987</v>
      </c>
      <c r="H9" s="3" t="s">
        <v>5</v>
      </c>
    </row>
    <row r="10" spans="1:8" ht="15" customHeight="1" x14ac:dyDescent="0.2">
      <c r="A10" s="3">
        <v>7</v>
      </c>
      <c r="B10" s="3" t="str">
        <f t="shared" si="0"/>
        <v>2022001</v>
      </c>
      <c r="C10" s="3" t="s">
        <v>4</v>
      </c>
      <c r="D10" s="3" t="str">
        <f>"34112200107"</f>
        <v>34112200107</v>
      </c>
      <c r="E10" s="3">
        <v>0</v>
      </c>
      <c r="F10" s="3">
        <v>0</v>
      </c>
      <c r="G10" s="3">
        <f t="shared" si="1"/>
        <v>0</v>
      </c>
      <c r="H10" s="3" t="s">
        <v>6</v>
      </c>
    </row>
    <row r="11" spans="1:8" ht="15" customHeight="1" x14ac:dyDescent="0.2">
      <c r="A11" s="3">
        <v>8</v>
      </c>
      <c r="B11" s="3" t="str">
        <f t="shared" si="0"/>
        <v>2022001</v>
      </c>
      <c r="C11" s="3" t="s">
        <v>4</v>
      </c>
      <c r="D11" s="3" t="str">
        <f>"34112200108"</f>
        <v>34112200108</v>
      </c>
      <c r="E11" s="3">
        <v>0</v>
      </c>
      <c r="F11" s="3">
        <v>0</v>
      </c>
      <c r="G11" s="3">
        <f t="shared" si="1"/>
        <v>0</v>
      </c>
      <c r="H11" s="3" t="s">
        <v>6</v>
      </c>
    </row>
    <row r="12" spans="1:8" ht="15" customHeight="1" x14ac:dyDescent="0.2">
      <c r="A12" s="3">
        <v>9</v>
      </c>
      <c r="B12" s="3" t="str">
        <f t="shared" si="0"/>
        <v>2022001</v>
      </c>
      <c r="C12" s="3" t="s">
        <v>4</v>
      </c>
      <c r="D12" s="3" t="str">
        <f>"34112200109"</f>
        <v>34112200109</v>
      </c>
      <c r="E12" s="3">
        <v>0</v>
      </c>
      <c r="F12" s="3">
        <v>0</v>
      </c>
      <c r="G12" s="3">
        <f t="shared" si="1"/>
        <v>0</v>
      </c>
      <c r="H12" s="3" t="s">
        <v>6</v>
      </c>
    </row>
    <row r="13" spans="1:8" ht="15" customHeight="1" x14ac:dyDescent="0.2">
      <c r="A13" s="3">
        <v>10</v>
      </c>
      <c r="B13" s="3" t="str">
        <f t="shared" si="0"/>
        <v>2022001</v>
      </c>
      <c r="C13" s="3" t="s">
        <v>4</v>
      </c>
      <c r="D13" s="3" t="str">
        <f>"34112200110"</f>
        <v>34112200110</v>
      </c>
      <c r="E13" s="3">
        <v>0</v>
      </c>
      <c r="F13" s="3">
        <v>0</v>
      </c>
      <c r="G13" s="3">
        <f t="shared" si="1"/>
        <v>0</v>
      </c>
      <c r="H13" s="3" t="s">
        <v>6</v>
      </c>
    </row>
    <row r="14" spans="1:8" ht="15" customHeight="1" x14ac:dyDescent="0.2">
      <c r="A14" s="3">
        <v>11</v>
      </c>
      <c r="B14" s="3" t="str">
        <f t="shared" si="0"/>
        <v>2022001</v>
      </c>
      <c r="C14" s="3" t="s">
        <v>4</v>
      </c>
      <c r="D14" s="3" t="str">
        <f>"34112200111"</f>
        <v>34112200111</v>
      </c>
      <c r="E14" s="3">
        <v>80.400000000000006</v>
      </c>
      <c r="F14" s="3">
        <v>64.599999999999994</v>
      </c>
      <c r="G14" s="3">
        <f t="shared" si="1"/>
        <v>70.92</v>
      </c>
      <c r="H14" s="3" t="s">
        <v>5</v>
      </c>
    </row>
    <row r="15" spans="1:8" ht="15" customHeight="1" x14ac:dyDescent="0.2">
      <c r="A15" s="3">
        <v>12</v>
      </c>
      <c r="B15" s="3" t="str">
        <f t="shared" si="0"/>
        <v>2022001</v>
      </c>
      <c r="C15" s="3" t="s">
        <v>4</v>
      </c>
      <c r="D15" s="3" t="str">
        <f>"34112200112"</f>
        <v>34112200112</v>
      </c>
      <c r="E15" s="3">
        <v>77.2</v>
      </c>
      <c r="F15" s="3">
        <v>73</v>
      </c>
      <c r="G15" s="3">
        <f t="shared" si="1"/>
        <v>74.680000000000007</v>
      </c>
      <c r="H15" s="3" t="s">
        <v>5</v>
      </c>
    </row>
    <row r="16" spans="1:8" ht="15" customHeight="1" x14ac:dyDescent="0.2">
      <c r="A16" s="3">
        <v>13</v>
      </c>
      <c r="B16" s="3" t="str">
        <f t="shared" si="0"/>
        <v>2022001</v>
      </c>
      <c r="C16" s="3" t="s">
        <v>4</v>
      </c>
      <c r="D16" s="3" t="str">
        <f>"34112200113"</f>
        <v>34112200113</v>
      </c>
      <c r="E16" s="3">
        <v>0</v>
      </c>
      <c r="F16" s="3">
        <v>0</v>
      </c>
      <c r="G16" s="3">
        <f t="shared" si="1"/>
        <v>0</v>
      </c>
      <c r="H16" s="3" t="s">
        <v>6</v>
      </c>
    </row>
    <row r="17" spans="1:8" ht="15" customHeight="1" x14ac:dyDescent="0.2">
      <c r="A17" s="3">
        <v>14</v>
      </c>
      <c r="B17" s="3" t="str">
        <f t="shared" si="0"/>
        <v>2022001</v>
      </c>
      <c r="C17" s="3" t="s">
        <v>4</v>
      </c>
      <c r="D17" s="3" t="str">
        <f>"34112200114"</f>
        <v>34112200114</v>
      </c>
      <c r="E17" s="3">
        <v>79.400000000000006</v>
      </c>
      <c r="F17" s="3">
        <v>70.8</v>
      </c>
      <c r="G17" s="3">
        <f t="shared" si="1"/>
        <v>74.240000000000009</v>
      </c>
      <c r="H17" s="3" t="s">
        <v>5</v>
      </c>
    </row>
    <row r="18" spans="1:8" ht="15" customHeight="1" x14ac:dyDescent="0.2">
      <c r="A18" s="3">
        <v>15</v>
      </c>
      <c r="B18" s="3" t="str">
        <f t="shared" si="0"/>
        <v>2022001</v>
      </c>
      <c r="C18" s="3" t="s">
        <v>4</v>
      </c>
      <c r="D18" s="3" t="str">
        <f>"34112200115"</f>
        <v>34112200115</v>
      </c>
      <c r="E18" s="3">
        <v>0</v>
      </c>
      <c r="F18" s="3">
        <v>0</v>
      </c>
      <c r="G18" s="3">
        <f t="shared" si="1"/>
        <v>0</v>
      </c>
      <c r="H18" s="3" t="s">
        <v>6</v>
      </c>
    </row>
    <row r="19" spans="1:8" ht="15" customHeight="1" x14ac:dyDescent="0.2">
      <c r="A19" s="3">
        <v>16</v>
      </c>
      <c r="B19" s="3" t="str">
        <f t="shared" si="0"/>
        <v>2022001</v>
      </c>
      <c r="C19" s="3" t="s">
        <v>4</v>
      </c>
      <c r="D19" s="3" t="str">
        <f>"34112200116"</f>
        <v>34112200116</v>
      </c>
      <c r="E19" s="3">
        <v>0</v>
      </c>
      <c r="F19" s="3">
        <v>0</v>
      </c>
      <c r="G19" s="3">
        <f t="shared" si="1"/>
        <v>0</v>
      </c>
      <c r="H19" s="3" t="s">
        <v>6</v>
      </c>
    </row>
    <row r="20" spans="1:8" ht="15" customHeight="1" x14ac:dyDescent="0.2">
      <c r="A20" s="3">
        <v>17</v>
      </c>
      <c r="B20" s="3" t="str">
        <f t="shared" si="0"/>
        <v>2022001</v>
      </c>
      <c r="C20" s="3" t="s">
        <v>4</v>
      </c>
      <c r="D20" s="3" t="str">
        <f>"34112200117"</f>
        <v>34112200117</v>
      </c>
      <c r="E20" s="3">
        <v>0</v>
      </c>
      <c r="F20" s="3">
        <v>0</v>
      </c>
      <c r="G20" s="3">
        <f t="shared" si="1"/>
        <v>0</v>
      </c>
      <c r="H20" s="3" t="s">
        <v>6</v>
      </c>
    </row>
    <row r="21" spans="1:8" ht="15" customHeight="1" x14ac:dyDescent="0.2">
      <c r="A21" s="3">
        <v>18</v>
      </c>
      <c r="B21" s="3" t="str">
        <f t="shared" si="0"/>
        <v>2022001</v>
      </c>
      <c r="C21" s="3" t="s">
        <v>4</v>
      </c>
      <c r="D21" s="3" t="str">
        <f>"34112200118"</f>
        <v>34112200118</v>
      </c>
      <c r="E21" s="3">
        <v>73.8</v>
      </c>
      <c r="F21" s="3">
        <v>69</v>
      </c>
      <c r="G21" s="3">
        <f t="shared" si="1"/>
        <v>70.92</v>
      </c>
      <c r="H21" s="3" t="s">
        <v>5</v>
      </c>
    </row>
    <row r="22" spans="1:8" ht="15" customHeight="1" x14ac:dyDescent="0.2">
      <c r="A22" s="3">
        <v>19</v>
      </c>
      <c r="B22" s="3" t="str">
        <f t="shared" si="0"/>
        <v>2022001</v>
      </c>
      <c r="C22" s="3" t="s">
        <v>4</v>
      </c>
      <c r="D22" s="3" t="str">
        <f>"34112200119"</f>
        <v>34112200119</v>
      </c>
      <c r="E22" s="3">
        <v>59.4</v>
      </c>
      <c r="F22" s="3">
        <v>74.400000000000006</v>
      </c>
      <c r="G22" s="3">
        <f t="shared" si="1"/>
        <v>68.400000000000006</v>
      </c>
      <c r="H22" s="3" t="s">
        <v>5</v>
      </c>
    </row>
    <row r="23" spans="1:8" ht="15" customHeight="1" x14ac:dyDescent="0.2">
      <c r="A23" s="3">
        <v>20</v>
      </c>
      <c r="B23" s="3" t="str">
        <f t="shared" si="0"/>
        <v>2022001</v>
      </c>
      <c r="C23" s="3" t="s">
        <v>4</v>
      </c>
      <c r="D23" s="3" t="str">
        <f>"34112200120"</f>
        <v>34112200120</v>
      </c>
      <c r="E23" s="3">
        <v>85.4</v>
      </c>
      <c r="F23" s="3">
        <v>73.400000000000006</v>
      </c>
      <c r="G23" s="3">
        <f t="shared" si="1"/>
        <v>78.2</v>
      </c>
      <c r="H23" s="3" t="s">
        <v>5</v>
      </c>
    </row>
    <row r="24" spans="1:8" ht="15" customHeight="1" x14ac:dyDescent="0.2">
      <c r="A24" s="3">
        <v>21</v>
      </c>
      <c r="B24" s="3" t="str">
        <f t="shared" si="0"/>
        <v>2022001</v>
      </c>
      <c r="C24" s="3" t="s">
        <v>4</v>
      </c>
      <c r="D24" s="3" t="str">
        <f>"34112200121"</f>
        <v>34112200121</v>
      </c>
      <c r="E24" s="3">
        <v>47.2</v>
      </c>
      <c r="F24" s="3">
        <v>65.599999999999994</v>
      </c>
      <c r="G24" s="3">
        <f t="shared" si="1"/>
        <v>58.239999999999995</v>
      </c>
      <c r="H24" s="3" t="s">
        <v>5</v>
      </c>
    </row>
    <row r="25" spans="1:8" ht="15" customHeight="1" x14ac:dyDescent="0.2">
      <c r="A25" s="3">
        <v>22</v>
      </c>
      <c r="B25" s="3" t="str">
        <f t="shared" si="0"/>
        <v>2022001</v>
      </c>
      <c r="C25" s="3" t="s">
        <v>4</v>
      </c>
      <c r="D25" s="3" t="str">
        <f>"34112200122"</f>
        <v>34112200122</v>
      </c>
      <c r="E25" s="3">
        <v>77.2</v>
      </c>
      <c r="F25" s="3">
        <v>71.599999999999994</v>
      </c>
      <c r="G25" s="3">
        <f t="shared" si="1"/>
        <v>73.84</v>
      </c>
      <c r="H25" s="3" t="s">
        <v>5</v>
      </c>
    </row>
    <row r="26" spans="1:8" ht="15" customHeight="1" x14ac:dyDescent="0.2">
      <c r="A26" s="3">
        <v>23</v>
      </c>
      <c r="B26" s="3" t="str">
        <f t="shared" si="0"/>
        <v>2022001</v>
      </c>
      <c r="C26" s="3" t="s">
        <v>4</v>
      </c>
      <c r="D26" s="3" t="str">
        <f>"34112200123"</f>
        <v>34112200123</v>
      </c>
      <c r="E26" s="3">
        <v>80</v>
      </c>
      <c r="F26" s="3">
        <v>68.599999999999994</v>
      </c>
      <c r="G26" s="3">
        <f t="shared" si="1"/>
        <v>73.16</v>
      </c>
      <c r="H26" s="3" t="s">
        <v>5</v>
      </c>
    </row>
    <row r="27" spans="1:8" ht="15" customHeight="1" x14ac:dyDescent="0.2">
      <c r="A27" s="3">
        <v>24</v>
      </c>
      <c r="B27" s="3" t="str">
        <f t="shared" si="0"/>
        <v>2022001</v>
      </c>
      <c r="C27" s="3" t="s">
        <v>4</v>
      </c>
      <c r="D27" s="3" t="str">
        <f>"34112200124"</f>
        <v>34112200124</v>
      </c>
      <c r="E27" s="3">
        <v>68.8</v>
      </c>
      <c r="F27" s="3">
        <v>69.2</v>
      </c>
      <c r="G27" s="3">
        <f t="shared" si="1"/>
        <v>69.040000000000006</v>
      </c>
      <c r="H27" s="3" t="s">
        <v>5</v>
      </c>
    </row>
    <row r="28" spans="1:8" ht="15" customHeight="1" x14ac:dyDescent="0.2">
      <c r="A28" s="3">
        <v>25</v>
      </c>
      <c r="B28" s="3" t="str">
        <f t="shared" si="0"/>
        <v>2022001</v>
      </c>
      <c r="C28" s="3" t="s">
        <v>4</v>
      </c>
      <c r="D28" s="3" t="str">
        <f>"34112200125"</f>
        <v>34112200125</v>
      </c>
      <c r="E28" s="3">
        <v>75.599999999999994</v>
      </c>
      <c r="F28" s="3">
        <v>61.6</v>
      </c>
      <c r="G28" s="3">
        <f t="shared" si="1"/>
        <v>67.2</v>
      </c>
      <c r="H28" s="3" t="s">
        <v>5</v>
      </c>
    </row>
    <row r="29" spans="1:8" ht="15" customHeight="1" x14ac:dyDescent="0.2">
      <c r="A29" s="3">
        <v>26</v>
      </c>
      <c r="B29" s="3" t="str">
        <f t="shared" si="0"/>
        <v>2022001</v>
      </c>
      <c r="C29" s="3" t="s">
        <v>4</v>
      </c>
      <c r="D29" s="3" t="str">
        <f>"34112200126"</f>
        <v>34112200126</v>
      </c>
      <c r="E29" s="3">
        <v>85.2</v>
      </c>
      <c r="F29" s="3">
        <v>72</v>
      </c>
      <c r="G29" s="3">
        <f t="shared" si="1"/>
        <v>77.28</v>
      </c>
      <c r="H29" s="3" t="s">
        <v>5</v>
      </c>
    </row>
    <row r="30" spans="1:8" ht="15" customHeight="1" x14ac:dyDescent="0.2">
      <c r="A30" s="3">
        <v>27</v>
      </c>
      <c r="B30" s="3" t="str">
        <f t="shared" si="0"/>
        <v>2022001</v>
      </c>
      <c r="C30" s="3" t="s">
        <v>4</v>
      </c>
      <c r="D30" s="3" t="str">
        <f>"34112200127"</f>
        <v>34112200127</v>
      </c>
      <c r="E30" s="3">
        <v>85.6</v>
      </c>
      <c r="F30" s="3">
        <v>65.599999999999994</v>
      </c>
      <c r="G30" s="3">
        <f t="shared" si="1"/>
        <v>73.599999999999994</v>
      </c>
      <c r="H30" s="3" t="s">
        <v>5</v>
      </c>
    </row>
    <row r="31" spans="1:8" ht="15" customHeight="1" x14ac:dyDescent="0.2">
      <c r="A31" s="3">
        <v>28</v>
      </c>
      <c r="B31" s="3" t="str">
        <f t="shared" si="0"/>
        <v>2022001</v>
      </c>
      <c r="C31" s="3" t="s">
        <v>4</v>
      </c>
      <c r="D31" s="3" t="str">
        <f>"34112200128"</f>
        <v>34112200128</v>
      </c>
      <c r="E31" s="3">
        <v>72.599999999999994</v>
      </c>
      <c r="F31" s="3">
        <v>75.2</v>
      </c>
      <c r="G31" s="3">
        <f t="shared" si="1"/>
        <v>74.16</v>
      </c>
      <c r="H31" s="3" t="s">
        <v>5</v>
      </c>
    </row>
    <row r="32" spans="1:8" ht="15" customHeight="1" x14ac:dyDescent="0.2">
      <c r="A32" s="3">
        <v>29</v>
      </c>
      <c r="B32" s="3" t="str">
        <f t="shared" si="0"/>
        <v>2022001</v>
      </c>
      <c r="C32" s="3" t="s">
        <v>4</v>
      </c>
      <c r="D32" s="3" t="str">
        <f>"34112200129"</f>
        <v>34112200129</v>
      </c>
      <c r="E32" s="3">
        <v>69</v>
      </c>
      <c r="F32" s="3">
        <v>72.599999999999994</v>
      </c>
      <c r="G32" s="3">
        <f t="shared" si="1"/>
        <v>71.16</v>
      </c>
      <c r="H32" s="3" t="s">
        <v>5</v>
      </c>
    </row>
    <row r="33" spans="1:8" ht="15" customHeight="1" x14ac:dyDescent="0.2">
      <c r="A33" s="3">
        <v>30</v>
      </c>
      <c r="B33" s="3" t="str">
        <f t="shared" si="0"/>
        <v>2022001</v>
      </c>
      <c r="C33" s="3" t="s">
        <v>4</v>
      </c>
      <c r="D33" s="3" t="str">
        <f>"34112200130"</f>
        <v>34112200130</v>
      </c>
      <c r="E33" s="3">
        <v>0</v>
      </c>
      <c r="F33" s="3">
        <v>0</v>
      </c>
      <c r="G33" s="3">
        <f t="shared" si="1"/>
        <v>0</v>
      </c>
      <c r="H33" s="3" t="s">
        <v>6</v>
      </c>
    </row>
    <row r="34" spans="1:8" ht="15" customHeight="1" x14ac:dyDescent="0.2">
      <c r="A34" s="3">
        <v>31</v>
      </c>
      <c r="B34" s="3" t="str">
        <f t="shared" si="0"/>
        <v>2022001</v>
      </c>
      <c r="C34" s="3" t="s">
        <v>4</v>
      </c>
      <c r="D34" s="3" t="str">
        <f>"34112200201"</f>
        <v>34112200201</v>
      </c>
      <c r="E34" s="3">
        <v>86.6</v>
      </c>
      <c r="F34" s="3">
        <v>75.599999999999994</v>
      </c>
      <c r="G34" s="3">
        <f t="shared" si="1"/>
        <v>80</v>
      </c>
      <c r="H34" s="3" t="s">
        <v>5</v>
      </c>
    </row>
    <row r="35" spans="1:8" ht="15" customHeight="1" x14ac:dyDescent="0.2">
      <c r="A35" s="3">
        <v>32</v>
      </c>
      <c r="B35" s="3" t="str">
        <f t="shared" si="0"/>
        <v>2022001</v>
      </c>
      <c r="C35" s="3" t="s">
        <v>4</v>
      </c>
      <c r="D35" s="3" t="str">
        <f>"34112200202"</f>
        <v>34112200202</v>
      </c>
      <c r="E35" s="3">
        <v>0</v>
      </c>
      <c r="F35" s="3">
        <v>0</v>
      </c>
      <c r="G35" s="3">
        <f t="shared" si="1"/>
        <v>0</v>
      </c>
      <c r="H35" s="3" t="s">
        <v>6</v>
      </c>
    </row>
    <row r="36" spans="1:8" ht="15" customHeight="1" x14ac:dyDescent="0.2">
      <c r="A36" s="3">
        <v>33</v>
      </c>
      <c r="B36" s="3" t="str">
        <f t="shared" si="0"/>
        <v>2022001</v>
      </c>
      <c r="C36" s="3" t="s">
        <v>4</v>
      </c>
      <c r="D36" s="3" t="str">
        <f>"34112200203"</f>
        <v>34112200203</v>
      </c>
      <c r="E36" s="3">
        <v>81.8</v>
      </c>
      <c r="F36" s="3">
        <v>65.400000000000006</v>
      </c>
      <c r="G36" s="3">
        <f t="shared" si="1"/>
        <v>71.960000000000008</v>
      </c>
      <c r="H36" s="3" t="s">
        <v>5</v>
      </c>
    </row>
    <row r="37" spans="1:8" ht="15" customHeight="1" x14ac:dyDescent="0.2">
      <c r="A37" s="3">
        <v>34</v>
      </c>
      <c r="B37" s="3" t="str">
        <f t="shared" si="0"/>
        <v>2022001</v>
      </c>
      <c r="C37" s="3" t="s">
        <v>4</v>
      </c>
      <c r="D37" s="3" t="str">
        <f>"34112200204"</f>
        <v>34112200204</v>
      </c>
      <c r="E37" s="3">
        <v>81.2</v>
      </c>
      <c r="F37" s="3">
        <v>73.599999999999994</v>
      </c>
      <c r="G37" s="3">
        <f t="shared" si="1"/>
        <v>76.64</v>
      </c>
      <c r="H37" s="3" t="s">
        <v>5</v>
      </c>
    </row>
    <row r="38" spans="1:8" ht="15" customHeight="1" x14ac:dyDescent="0.2">
      <c r="A38" s="3">
        <v>35</v>
      </c>
      <c r="B38" s="3" t="str">
        <f t="shared" si="0"/>
        <v>2022001</v>
      </c>
      <c r="C38" s="3" t="s">
        <v>4</v>
      </c>
      <c r="D38" s="3" t="str">
        <f>"34112200205"</f>
        <v>34112200205</v>
      </c>
      <c r="E38" s="3">
        <v>64.599999999999994</v>
      </c>
      <c r="F38" s="3">
        <v>69.2</v>
      </c>
      <c r="G38" s="3">
        <f t="shared" si="1"/>
        <v>67.36</v>
      </c>
      <c r="H38" s="3" t="s">
        <v>5</v>
      </c>
    </row>
    <row r="39" spans="1:8" ht="15" customHeight="1" x14ac:dyDescent="0.2">
      <c r="A39" s="3">
        <v>36</v>
      </c>
      <c r="B39" s="3" t="str">
        <f t="shared" si="0"/>
        <v>2022001</v>
      </c>
      <c r="C39" s="3" t="s">
        <v>4</v>
      </c>
      <c r="D39" s="3" t="str">
        <f>"34112200206"</f>
        <v>34112200206</v>
      </c>
      <c r="E39" s="3">
        <v>0</v>
      </c>
      <c r="F39" s="3">
        <v>0</v>
      </c>
      <c r="G39" s="3">
        <f t="shared" si="1"/>
        <v>0</v>
      </c>
      <c r="H39" s="3" t="s">
        <v>6</v>
      </c>
    </row>
    <row r="40" spans="1:8" ht="15" customHeight="1" x14ac:dyDescent="0.2">
      <c r="A40" s="3">
        <v>37</v>
      </c>
      <c r="B40" s="3" t="str">
        <f t="shared" si="0"/>
        <v>2022001</v>
      </c>
      <c r="C40" s="3" t="s">
        <v>4</v>
      </c>
      <c r="D40" s="3" t="str">
        <f>"34112200207"</f>
        <v>34112200207</v>
      </c>
      <c r="E40" s="3">
        <v>77.2</v>
      </c>
      <c r="F40" s="3">
        <v>77.2</v>
      </c>
      <c r="G40" s="3">
        <f t="shared" si="1"/>
        <v>77.2</v>
      </c>
      <c r="H40" s="3" t="s">
        <v>5</v>
      </c>
    </row>
    <row r="41" spans="1:8" ht="15" customHeight="1" x14ac:dyDescent="0.2">
      <c r="A41" s="3">
        <v>38</v>
      </c>
      <c r="B41" s="3" t="str">
        <f t="shared" si="0"/>
        <v>2022001</v>
      </c>
      <c r="C41" s="3" t="s">
        <v>4</v>
      </c>
      <c r="D41" s="3" t="str">
        <f>"34112200208"</f>
        <v>34112200208</v>
      </c>
      <c r="E41" s="3">
        <v>81.8</v>
      </c>
      <c r="F41" s="3">
        <v>61.4</v>
      </c>
      <c r="G41" s="3">
        <f t="shared" si="1"/>
        <v>69.56</v>
      </c>
      <c r="H41" s="3" t="s">
        <v>5</v>
      </c>
    </row>
    <row r="42" spans="1:8" ht="15" customHeight="1" x14ac:dyDescent="0.2">
      <c r="A42" s="3">
        <v>39</v>
      </c>
      <c r="B42" s="3" t="str">
        <f t="shared" si="0"/>
        <v>2022001</v>
      </c>
      <c r="C42" s="3" t="s">
        <v>4</v>
      </c>
      <c r="D42" s="3" t="str">
        <f>"34112200209"</f>
        <v>34112200209</v>
      </c>
      <c r="E42" s="3">
        <v>80.8</v>
      </c>
      <c r="F42" s="3">
        <v>76.8</v>
      </c>
      <c r="G42" s="3">
        <f t="shared" si="1"/>
        <v>78.400000000000006</v>
      </c>
      <c r="H42" s="3" t="s">
        <v>5</v>
      </c>
    </row>
    <row r="43" spans="1:8" ht="15" customHeight="1" x14ac:dyDescent="0.2">
      <c r="A43" s="3">
        <v>40</v>
      </c>
      <c r="B43" s="3" t="str">
        <f t="shared" si="0"/>
        <v>2022001</v>
      </c>
      <c r="C43" s="3" t="s">
        <v>4</v>
      </c>
      <c r="D43" s="3" t="str">
        <f>"34112200210"</f>
        <v>34112200210</v>
      </c>
      <c r="E43" s="3">
        <v>52</v>
      </c>
      <c r="F43" s="3">
        <v>65.400000000000006</v>
      </c>
      <c r="G43" s="3">
        <f t="shared" si="1"/>
        <v>60.040000000000006</v>
      </c>
      <c r="H43" s="3" t="s">
        <v>5</v>
      </c>
    </row>
    <row r="44" spans="1:8" ht="15" customHeight="1" x14ac:dyDescent="0.2">
      <c r="A44" s="3">
        <v>41</v>
      </c>
      <c r="B44" s="3" t="str">
        <f t="shared" si="0"/>
        <v>2022001</v>
      </c>
      <c r="C44" s="3" t="s">
        <v>4</v>
      </c>
      <c r="D44" s="3" t="str">
        <f>"34112200211"</f>
        <v>34112200211</v>
      </c>
      <c r="E44" s="3">
        <v>80</v>
      </c>
      <c r="F44" s="3">
        <v>69</v>
      </c>
      <c r="G44" s="3">
        <f t="shared" si="1"/>
        <v>73.400000000000006</v>
      </c>
      <c r="H44" s="3" t="s">
        <v>5</v>
      </c>
    </row>
    <row r="45" spans="1:8" ht="15" customHeight="1" x14ac:dyDescent="0.2">
      <c r="A45" s="3">
        <v>42</v>
      </c>
      <c r="B45" s="3" t="str">
        <f t="shared" si="0"/>
        <v>2022001</v>
      </c>
      <c r="C45" s="3" t="s">
        <v>4</v>
      </c>
      <c r="D45" s="3" t="str">
        <f>"34112200212"</f>
        <v>34112200212</v>
      </c>
      <c r="E45" s="3">
        <v>83.4</v>
      </c>
      <c r="F45" s="3">
        <v>76.8</v>
      </c>
      <c r="G45" s="3">
        <f t="shared" si="1"/>
        <v>79.44</v>
      </c>
      <c r="H45" s="3" t="s">
        <v>5</v>
      </c>
    </row>
    <row r="46" spans="1:8" ht="15" customHeight="1" x14ac:dyDescent="0.2">
      <c r="A46" s="3">
        <v>43</v>
      </c>
      <c r="B46" s="3" t="str">
        <f t="shared" si="0"/>
        <v>2022001</v>
      </c>
      <c r="C46" s="3" t="s">
        <v>4</v>
      </c>
      <c r="D46" s="3" t="str">
        <f>"34112200213"</f>
        <v>34112200213</v>
      </c>
      <c r="E46" s="3">
        <v>88.2</v>
      </c>
      <c r="F46" s="3">
        <v>83.8</v>
      </c>
      <c r="G46" s="3">
        <f t="shared" si="1"/>
        <v>85.56</v>
      </c>
      <c r="H46" s="3" t="s">
        <v>5</v>
      </c>
    </row>
    <row r="47" spans="1:8" ht="15" customHeight="1" x14ac:dyDescent="0.2">
      <c r="A47" s="3">
        <v>44</v>
      </c>
      <c r="B47" s="3" t="str">
        <f t="shared" si="0"/>
        <v>2022001</v>
      </c>
      <c r="C47" s="3" t="s">
        <v>4</v>
      </c>
      <c r="D47" s="3" t="str">
        <f>"34112200214"</f>
        <v>34112200214</v>
      </c>
      <c r="E47" s="3">
        <v>83</v>
      </c>
      <c r="F47" s="3">
        <v>78.2</v>
      </c>
      <c r="G47" s="3">
        <f t="shared" si="1"/>
        <v>80.12</v>
      </c>
      <c r="H47" s="3" t="s">
        <v>5</v>
      </c>
    </row>
    <row r="48" spans="1:8" ht="15" customHeight="1" x14ac:dyDescent="0.2">
      <c r="A48" s="3">
        <v>45</v>
      </c>
      <c r="B48" s="3" t="str">
        <f t="shared" si="0"/>
        <v>2022001</v>
      </c>
      <c r="C48" s="3" t="s">
        <v>4</v>
      </c>
      <c r="D48" s="3" t="str">
        <f>"34112200215"</f>
        <v>34112200215</v>
      </c>
      <c r="E48" s="3">
        <v>67</v>
      </c>
      <c r="F48" s="3">
        <v>65.599999999999994</v>
      </c>
      <c r="G48" s="3">
        <f t="shared" si="1"/>
        <v>66.16</v>
      </c>
      <c r="H48" s="3" t="s">
        <v>5</v>
      </c>
    </row>
    <row r="49" spans="1:8" ht="15" customHeight="1" x14ac:dyDescent="0.2">
      <c r="A49" s="3">
        <v>46</v>
      </c>
      <c r="B49" s="3" t="str">
        <f t="shared" si="0"/>
        <v>2022001</v>
      </c>
      <c r="C49" s="3" t="s">
        <v>4</v>
      </c>
      <c r="D49" s="3" t="str">
        <f>"34112200216"</f>
        <v>34112200216</v>
      </c>
      <c r="E49" s="3">
        <v>77.599999999999994</v>
      </c>
      <c r="F49" s="3">
        <v>67.599999999999994</v>
      </c>
      <c r="G49" s="3">
        <f t="shared" si="1"/>
        <v>71.599999999999994</v>
      </c>
      <c r="H49" s="3" t="s">
        <v>5</v>
      </c>
    </row>
    <row r="50" spans="1:8" ht="15" customHeight="1" x14ac:dyDescent="0.2">
      <c r="A50" s="3">
        <v>47</v>
      </c>
      <c r="B50" s="3" t="str">
        <f t="shared" si="0"/>
        <v>2022001</v>
      </c>
      <c r="C50" s="3" t="s">
        <v>4</v>
      </c>
      <c r="D50" s="3" t="str">
        <f>"34112200217"</f>
        <v>34112200217</v>
      </c>
      <c r="E50" s="3">
        <v>71.2</v>
      </c>
      <c r="F50" s="3">
        <v>80.8</v>
      </c>
      <c r="G50" s="3">
        <f t="shared" si="1"/>
        <v>76.960000000000008</v>
      </c>
      <c r="H50" s="3" t="s">
        <v>5</v>
      </c>
    </row>
    <row r="51" spans="1:8" ht="15" customHeight="1" x14ac:dyDescent="0.2">
      <c r="A51" s="3">
        <v>48</v>
      </c>
      <c r="B51" s="3" t="str">
        <f t="shared" si="0"/>
        <v>2022001</v>
      </c>
      <c r="C51" s="3" t="s">
        <v>4</v>
      </c>
      <c r="D51" s="3" t="str">
        <f>"34112200218"</f>
        <v>34112200218</v>
      </c>
      <c r="E51" s="3">
        <v>80.400000000000006</v>
      </c>
      <c r="F51" s="3">
        <v>75.8</v>
      </c>
      <c r="G51" s="3">
        <f t="shared" si="1"/>
        <v>77.64</v>
      </c>
      <c r="H51" s="3" t="s">
        <v>5</v>
      </c>
    </row>
    <row r="52" spans="1:8" ht="15" customHeight="1" x14ac:dyDescent="0.2">
      <c r="A52" s="3">
        <v>49</v>
      </c>
      <c r="B52" s="3" t="str">
        <f t="shared" si="0"/>
        <v>2022001</v>
      </c>
      <c r="C52" s="3" t="s">
        <v>4</v>
      </c>
      <c r="D52" s="3" t="str">
        <f>"34112200219"</f>
        <v>34112200219</v>
      </c>
      <c r="E52" s="3">
        <v>88.8</v>
      </c>
      <c r="F52" s="3">
        <v>69.8</v>
      </c>
      <c r="G52" s="3">
        <f t="shared" si="1"/>
        <v>77.400000000000006</v>
      </c>
      <c r="H52" s="3" t="s">
        <v>5</v>
      </c>
    </row>
    <row r="53" spans="1:8" ht="15" customHeight="1" x14ac:dyDescent="0.2">
      <c r="A53" s="3">
        <v>50</v>
      </c>
      <c r="B53" s="3" t="str">
        <f t="shared" si="0"/>
        <v>2022001</v>
      </c>
      <c r="C53" s="3" t="s">
        <v>4</v>
      </c>
      <c r="D53" s="3" t="str">
        <f>"34112200220"</f>
        <v>34112200220</v>
      </c>
      <c r="E53" s="3">
        <v>81.599999999999994</v>
      </c>
      <c r="F53" s="3">
        <v>74.2</v>
      </c>
      <c r="G53" s="3">
        <f t="shared" si="1"/>
        <v>77.16</v>
      </c>
      <c r="H53" s="3" t="s">
        <v>5</v>
      </c>
    </row>
    <row r="54" spans="1:8" ht="15" customHeight="1" x14ac:dyDescent="0.2">
      <c r="A54" s="3">
        <v>51</v>
      </c>
      <c r="B54" s="3" t="str">
        <f t="shared" si="0"/>
        <v>2022001</v>
      </c>
      <c r="C54" s="3" t="s">
        <v>4</v>
      </c>
      <c r="D54" s="3" t="str">
        <f>"34112200221"</f>
        <v>34112200221</v>
      </c>
      <c r="E54" s="3">
        <v>53.6</v>
      </c>
      <c r="F54" s="3">
        <v>63.4</v>
      </c>
      <c r="G54" s="3">
        <f t="shared" si="1"/>
        <v>59.480000000000004</v>
      </c>
      <c r="H54" s="3" t="s">
        <v>5</v>
      </c>
    </row>
    <row r="55" spans="1:8" ht="15" customHeight="1" x14ac:dyDescent="0.2">
      <c r="A55" s="3">
        <v>52</v>
      </c>
      <c r="B55" s="3" t="str">
        <f t="shared" si="0"/>
        <v>2022001</v>
      </c>
      <c r="C55" s="3" t="s">
        <v>4</v>
      </c>
      <c r="D55" s="3" t="str">
        <f>"34112200222"</f>
        <v>34112200222</v>
      </c>
      <c r="E55" s="3">
        <v>70.8</v>
      </c>
      <c r="F55" s="3">
        <v>61</v>
      </c>
      <c r="G55" s="3">
        <f t="shared" si="1"/>
        <v>64.92</v>
      </c>
      <c r="H55" s="3" t="s">
        <v>5</v>
      </c>
    </row>
    <row r="56" spans="1:8" ht="15" customHeight="1" x14ac:dyDescent="0.2">
      <c r="A56" s="3">
        <v>53</v>
      </c>
      <c r="B56" s="3" t="str">
        <f t="shared" si="0"/>
        <v>2022001</v>
      </c>
      <c r="C56" s="3" t="s">
        <v>4</v>
      </c>
      <c r="D56" s="3" t="str">
        <f>"34112200223"</f>
        <v>34112200223</v>
      </c>
      <c r="E56" s="3">
        <v>67.599999999999994</v>
      </c>
      <c r="F56" s="3">
        <v>61.2</v>
      </c>
      <c r="G56" s="3">
        <f t="shared" si="1"/>
        <v>63.76</v>
      </c>
      <c r="H56" s="3" t="s">
        <v>5</v>
      </c>
    </row>
    <row r="57" spans="1:8" ht="15" customHeight="1" x14ac:dyDescent="0.2">
      <c r="A57" s="3">
        <v>54</v>
      </c>
      <c r="B57" s="3" t="str">
        <f t="shared" si="0"/>
        <v>2022001</v>
      </c>
      <c r="C57" s="3" t="s">
        <v>4</v>
      </c>
      <c r="D57" s="3" t="str">
        <f>"34112200224"</f>
        <v>34112200224</v>
      </c>
      <c r="E57" s="3">
        <v>75.599999999999994</v>
      </c>
      <c r="F57" s="3">
        <v>72.599999999999994</v>
      </c>
      <c r="G57" s="3">
        <f t="shared" si="1"/>
        <v>73.8</v>
      </c>
      <c r="H57" s="3" t="s">
        <v>5</v>
      </c>
    </row>
    <row r="58" spans="1:8" ht="15" customHeight="1" x14ac:dyDescent="0.2">
      <c r="A58" s="3">
        <v>55</v>
      </c>
      <c r="B58" s="3" t="str">
        <f t="shared" si="0"/>
        <v>2022001</v>
      </c>
      <c r="C58" s="3" t="s">
        <v>4</v>
      </c>
      <c r="D58" s="3" t="str">
        <f>"34112200225"</f>
        <v>34112200225</v>
      </c>
      <c r="E58" s="3">
        <v>65</v>
      </c>
      <c r="F58" s="3">
        <v>63</v>
      </c>
      <c r="G58" s="3">
        <f t="shared" si="1"/>
        <v>63.8</v>
      </c>
      <c r="H58" s="3" t="s">
        <v>5</v>
      </c>
    </row>
    <row r="59" spans="1:8" ht="15" customHeight="1" x14ac:dyDescent="0.2">
      <c r="A59" s="3">
        <v>56</v>
      </c>
      <c r="B59" s="3" t="str">
        <f t="shared" si="0"/>
        <v>2022001</v>
      </c>
      <c r="C59" s="3" t="s">
        <v>4</v>
      </c>
      <c r="D59" s="3" t="str">
        <f>"34112200226"</f>
        <v>34112200226</v>
      </c>
      <c r="E59" s="3">
        <v>74.400000000000006</v>
      </c>
      <c r="F59" s="3">
        <v>67.2</v>
      </c>
      <c r="G59" s="3">
        <f t="shared" si="1"/>
        <v>70.080000000000013</v>
      </c>
      <c r="H59" s="3" t="s">
        <v>5</v>
      </c>
    </row>
    <row r="60" spans="1:8" ht="15" customHeight="1" x14ac:dyDescent="0.2">
      <c r="A60" s="3">
        <v>57</v>
      </c>
      <c r="B60" s="3" t="str">
        <f t="shared" si="0"/>
        <v>2022001</v>
      </c>
      <c r="C60" s="3" t="s">
        <v>4</v>
      </c>
      <c r="D60" s="3" t="str">
        <f>"34112200227"</f>
        <v>34112200227</v>
      </c>
      <c r="E60" s="3">
        <v>71.599999999999994</v>
      </c>
      <c r="F60" s="3">
        <v>83.8</v>
      </c>
      <c r="G60" s="3">
        <f t="shared" si="1"/>
        <v>78.919999999999987</v>
      </c>
      <c r="H60" s="3" t="s">
        <v>5</v>
      </c>
    </row>
    <row r="61" spans="1:8" ht="15" customHeight="1" x14ac:dyDescent="0.2">
      <c r="A61" s="3">
        <v>58</v>
      </c>
      <c r="B61" s="3" t="str">
        <f t="shared" si="0"/>
        <v>2022001</v>
      </c>
      <c r="C61" s="3" t="s">
        <v>4</v>
      </c>
      <c r="D61" s="3" t="str">
        <f>"34112200228"</f>
        <v>34112200228</v>
      </c>
      <c r="E61" s="3">
        <v>80</v>
      </c>
      <c r="F61" s="3">
        <v>73.2</v>
      </c>
      <c r="G61" s="3">
        <f t="shared" si="1"/>
        <v>75.92</v>
      </c>
      <c r="H61" s="3" t="s">
        <v>5</v>
      </c>
    </row>
    <row r="62" spans="1:8" ht="15" customHeight="1" x14ac:dyDescent="0.2">
      <c r="A62" s="3">
        <v>59</v>
      </c>
      <c r="B62" s="3" t="str">
        <f t="shared" si="0"/>
        <v>2022001</v>
      </c>
      <c r="C62" s="3" t="s">
        <v>4</v>
      </c>
      <c r="D62" s="3" t="str">
        <f>"34112200229"</f>
        <v>34112200229</v>
      </c>
      <c r="E62" s="3">
        <v>69.2</v>
      </c>
      <c r="F62" s="3">
        <v>68.8</v>
      </c>
      <c r="G62" s="3">
        <f t="shared" si="1"/>
        <v>68.959999999999994</v>
      </c>
      <c r="H62" s="3" t="s">
        <v>5</v>
      </c>
    </row>
    <row r="63" spans="1:8" ht="15" customHeight="1" x14ac:dyDescent="0.2">
      <c r="A63" s="3">
        <v>60</v>
      </c>
      <c r="B63" s="3" t="str">
        <f t="shared" si="0"/>
        <v>2022001</v>
      </c>
      <c r="C63" s="3" t="s">
        <v>4</v>
      </c>
      <c r="D63" s="3" t="str">
        <f>"34112200230"</f>
        <v>34112200230</v>
      </c>
      <c r="E63" s="3">
        <v>75.2</v>
      </c>
      <c r="F63" s="3">
        <v>69.2</v>
      </c>
      <c r="G63" s="3">
        <f t="shared" si="1"/>
        <v>71.600000000000009</v>
      </c>
      <c r="H63" s="3" t="s">
        <v>5</v>
      </c>
    </row>
    <row r="64" spans="1:8" ht="15" customHeight="1" x14ac:dyDescent="0.2">
      <c r="A64" s="3">
        <v>61</v>
      </c>
      <c r="B64" s="3" t="str">
        <f t="shared" si="0"/>
        <v>2022001</v>
      </c>
      <c r="C64" s="3" t="s">
        <v>4</v>
      </c>
      <c r="D64" s="3" t="str">
        <f>"34112200301"</f>
        <v>34112200301</v>
      </c>
      <c r="E64" s="3">
        <v>73</v>
      </c>
      <c r="F64" s="3">
        <v>61.4</v>
      </c>
      <c r="G64" s="3">
        <f t="shared" si="1"/>
        <v>66.039999999999992</v>
      </c>
      <c r="H64" s="3" t="s">
        <v>5</v>
      </c>
    </row>
    <row r="65" spans="1:8" ht="15" customHeight="1" x14ac:dyDescent="0.2">
      <c r="A65" s="3">
        <v>62</v>
      </c>
      <c r="B65" s="3" t="str">
        <f t="shared" si="0"/>
        <v>2022001</v>
      </c>
      <c r="C65" s="3" t="s">
        <v>4</v>
      </c>
      <c r="D65" s="3" t="str">
        <f>"34112200302"</f>
        <v>34112200302</v>
      </c>
      <c r="E65" s="3">
        <v>82</v>
      </c>
      <c r="F65" s="3">
        <v>66</v>
      </c>
      <c r="G65" s="3">
        <f t="shared" si="1"/>
        <v>72.400000000000006</v>
      </c>
      <c r="H65" s="3" t="s">
        <v>5</v>
      </c>
    </row>
    <row r="66" spans="1:8" ht="15" customHeight="1" x14ac:dyDescent="0.2">
      <c r="A66" s="3">
        <v>63</v>
      </c>
      <c r="B66" s="3" t="str">
        <f t="shared" si="0"/>
        <v>2022001</v>
      </c>
      <c r="C66" s="3" t="s">
        <v>4</v>
      </c>
      <c r="D66" s="3" t="str">
        <f>"34112200303"</f>
        <v>34112200303</v>
      </c>
      <c r="E66" s="3">
        <v>69.400000000000006</v>
      </c>
      <c r="F66" s="3">
        <v>76.599999999999994</v>
      </c>
      <c r="G66" s="3">
        <f t="shared" si="1"/>
        <v>73.72</v>
      </c>
      <c r="H66" s="3" t="s">
        <v>5</v>
      </c>
    </row>
    <row r="67" spans="1:8" ht="15" customHeight="1" x14ac:dyDescent="0.2">
      <c r="A67" s="3">
        <v>64</v>
      </c>
      <c r="B67" s="3" t="str">
        <f t="shared" si="0"/>
        <v>2022001</v>
      </c>
      <c r="C67" s="3" t="s">
        <v>4</v>
      </c>
      <c r="D67" s="3" t="str">
        <f>"34112200304"</f>
        <v>34112200304</v>
      </c>
      <c r="E67" s="3">
        <v>79.8</v>
      </c>
      <c r="F67" s="3">
        <v>75</v>
      </c>
      <c r="G67" s="3">
        <f t="shared" si="1"/>
        <v>76.92</v>
      </c>
      <c r="H67" s="3" t="s">
        <v>5</v>
      </c>
    </row>
    <row r="68" spans="1:8" ht="15" customHeight="1" x14ac:dyDescent="0.2">
      <c r="A68" s="3">
        <v>65</v>
      </c>
      <c r="B68" s="3" t="str">
        <f t="shared" ref="B68:B91" si="2">"2022001"</f>
        <v>2022001</v>
      </c>
      <c r="C68" s="3" t="s">
        <v>4</v>
      </c>
      <c r="D68" s="3" t="str">
        <f>"34112200305"</f>
        <v>34112200305</v>
      </c>
      <c r="E68" s="3">
        <v>0</v>
      </c>
      <c r="F68" s="3">
        <v>0</v>
      </c>
      <c r="G68" s="3">
        <f t="shared" si="1"/>
        <v>0</v>
      </c>
      <c r="H68" s="3" t="s">
        <v>6</v>
      </c>
    </row>
    <row r="69" spans="1:8" ht="15" customHeight="1" x14ac:dyDescent="0.2">
      <c r="A69" s="3">
        <v>66</v>
      </c>
      <c r="B69" s="3" t="str">
        <f t="shared" si="2"/>
        <v>2022001</v>
      </c>
      <c r="C69" s="3" t="s">
        <v>4</v>
      </c>
      <c r="D69" s="3" t="str">
        <f>"34112200306"</f>
        <v>34112200306</v>
      </c>
      <c r="E69" s="3">
        <v>69.400000000000006</v>
      </c>
      <c r="F69" s="3">
        <v>66.400000000000006</v>
      </c>
      <c r="G69" s="3">
        <f t="shared" ref="G69:G133" si="3">E69*0.4+F69*0.6</f>
        <v>67.600000000000009</v>
      </c>
      <c r="H69" s="3" t="s">
        <v>5</v>
      </c>
    </row>
    <row r="70" spans="1:8" ht="15" customHeight="1" x14ac:dyDescent="0.2">
      <c r="A70" s="3">
        <v>67</v>
      </c>
      <c r="B70" s="3" t="str">
        <f t="shared" si="2"/>
        <v>2022001</v>
      </c>
      <c r="C70" s="3" t="s">
        <v>4</v>
      </c>
      <c r="D70" s="3" t="str">
        <f>"34112200307"</f>
        <v>34112200307</v>
      </c>
      <c r="E70" s="3">
        <v>67.400000000000006</v>
      </c>
      <c r="F70" s="3">
        <v>69.8</v>
      </c>
      <c r="G70" s="3">
        <f t="shared" si="3"/>
        <v>68.84</v>
      </c>
      <c r="H70" s="3" t="s">
        <v>5</v>
      </c>
    </row>
    <row r="71" spans="1:8" ht="15" customHeight="1" x14ac:dyDescent="0.2">
      <c r="A71" s="3">
        <v>68</v>
      </c>
      <c r="B71" s="3" t="str">
        <f t="shared" si="2"/>
        <v>2022001</v>
      </c>
      <c r="C71" s="3" t="s">
        <v>4</v>
      </c>
      <c r="D71" s="3" t="str">
        <f>"34112200308"</f>
        <v>34112200308</v>
      </c>
      <c r="E71" s="3">
        <v>82.4</v>
      </c>
      <c r="F71" s="3">
        <v>70.400000000000006</v>
      </c>
      <c r="G71" s="3">
        <f t="shared" si="3"/>
        <v>75.2</v>
      </c>
      <c r="H71" s="3" t="s">
        <v>5</v>
      </c>
    </row>
    <row r="72" spans="1:8" ht="15" customHeight="1" x14ac:dyDescent="0.2">
      <c r="A72" s="3">
        <v>69</v>
      </c>
      <c r="B72" s="3" t="str">
        <f t="shared" si="2"/>
        <v>2022001</v>
      </c>
      <c r="C72" s="3" t="s">
        <v>4</v>
      </c>
      <c r="D72" s="3" t="str">
        <f>"34112200309"</f>
        <v>34112200309</v>
      </c>
      <c r="E72" s="3">
        <v>85.8</v>
      </c>
      <c r="F72" s="3">
        <v>76.599999999999994</v>
      </c>
      <c r="G72" s="3">
        <f t="shared" si="3"/>
        <v>80.28</v>
      </c>
      <c r="H72" s="3" t="s">
        <v>5</v>
      </c>
    </row>
    <row r="73" spans="1:8" ht="15" customHeight="1" x14ac:dyDescent="0.2">
      <c r="A73" s="3">
        <v>70</v>
      </c>
      <c r="B73" s="3" t="str">
        <f t="shared" si="2"/>
        <v>2022001</v>
      </c>
      <c r="C73" s="3" t="s">
        <v>4</v>
      </c>
      <c r="D73" s="3" t="str">
        <f>"34112200310"</f>
        <v>34112200310</v>
      </c>
      <c r="E73" s="3">
        <v>64.8</v>
      </c>
      <c r="F73" s="3">
        <v>80.599999999999994</v>
      </c>
      <c r="G73" s="3">
        <f t="shared" si="3"/>
        <v>74.28</v>
      </c>
      <c r="H73" s="3" t="s">
        <v>5</v>
      </c>
    </row>
    <row r="74" spans="1:8" ht="15" customHeight="1" x14ac:dyDescent="0.2">
      <c r="A74" s="3">
        <v>71</v>
      </c>
      <c r="B74" s="3" t="str">
        <f t="shared" si="2"/>
        <v>2022001</v>
      </c>
      <c r="C74" s="3" t="s">
        <v>4</v>
      </c>
      <c r="D74" s="3" t="str">
        <f>"34112200311"</f>
        <v>34112200311</v>
      </c>
      <c r="E74" s="3">
        <v>0</v>
      </c>
      <c r="F74" s="3">
        <v>0</v>
      </c>
      <c r="G74" s="3">
        <f t="shared" si="3"/>
        <v>0</v>
      </c>
      <c r="H74" s="3" t="s">
        <v>6</v>
      </c>
    </row>
    <row r="75" spans="1:8" ht="15" customHeight="1" x14ac:dyDescent="0.2">
      <c r="A75" s="3">
        <v>72</v>
      </c>
      <c r="B75" s="3" t="str">
        <f t="shared" si="2"/>
        <v>2022001</v>
      </c>
      <c r="C75" s="3" t="s">
        <v>4</v>
      </c>
      <c r="D75" s="3" t="str">
        <f>"34112200312"</f>
        <v>34112200312</v>
      </c>
      <c r="E75" s="3">
        <v>0</v>
      </c>
      <c r="F75" s="3">
        <v>0</v>
      </c>
      <c r="G75" s="3">
        <f t="shared" si="3"/>
        <v>0</v>
      </c>
      <c r="H75" s="3" t="s">
        <v>6</v>
      </c>
    </row>
    <row r="76" spans="1:8" ht="15" customHeight="1" x14ac:dyDescent="0.2">
      <c r="A76" s="3">
        <v>73</v>
      </c>
      <c r="B76" s="3" t="str">
        <f t="shared" si="2"/>
        <v>2022001</v>
      </c>
      <c r="C76" s="3" t="s">
        <v>4</v>
      </c>
      <c r="D76" s="3" t="str">
        <f>"34112200313"</f>
        <v>34112200313</v>
      </c>
      <c r="E76" s="3">
        <v>0</v>
      </c>
      <c r="F76" s="3">
        <v>0</v>
      </c>
      <c r="G76" s="3">
        <f t="shared" si="3"/>
        <v>0</v>
      </c>
      <c r="H76" s="3" t="s">
        <v>6</v>
      </c>
    </row>
    <row r="77" spans="1:8" ht="15" customHeight="1" x14ac:dyDescent="0.2">
      <c r="A77" s="3">
        <v>74</v>
      </c>
      <c r="B77" s="3" t="str">
        <f t="shared" si="2"/>
        <v>2022001</v>
      </c>
      <c r="C77" s="3" t="s">
        <v>4</v>
      </c>
      <c r="D77" s="3" t="str">
        <f>"34112200314"</f>
        <v>34112200314</v>
      </c>
      <c r="E77" s="3">
        <v>0</v>
      </c>
      <c r="F77" s="3">
        <v>0</v>
      </c>
      <c r="G77" s="3">
        <f t="shared" si="3"/>
        <v>0</v>
      </c>
      <c r="H77" s="3" t="s">
        <v>6</v>
      </c>
    </row>
    <row r="78" spans="1:8" ht="15" customHeight="1" x14ac:dyDescent="0.2">
      <c r="A78" s="3">
        <v>75</v>
      </c>
      <c r="B78" s="3" t="str">
        <f t="shared" si="2"/>
        <v>2022001</v>
      </c>
      <c r="C78" s="3" t="s">
        <v>4</v>
      </c>
      <c r="D78" s="3" t="str">
        <f>"34112200315"</f>
        <v>34112200315</v>
      </c>
      <c r="E78" s="3">
        <v>73</v>
      </c>
      <c r="F78" s="3">
        <v>79.2</v>
      </c>
      <c r="G78" s="3">
        <f t="shared" si="3"/>
        <v>76.72</v>
      </c>
      <c r="H78" s="3" t="s">
        <v>5</v>
      </c>
    </row>
    <row r="79" spans="1:8" ht="15" customHeight="1" x14ac:dyDescent="0.2">
      <c r="A79" s="3">
        <v>76</v>
      </c>
      <c r="B79" s="3" t="str">
        <f t="shared" si="2"/>
        <v>2022001</v>
      </c>
      <c r="C79" s="3" t="s">
        <v>4</v>
      </c>
      <c r="D79" s="3" t="str">
        <f>"34112200316"</f>
        <v>34112200316</v>
      </c>
      <c r="E79" s="3">
        <v>0</v>
      </c>
      <c r="F79" s="3">
        <v>0</v>
      </c>
      <c r="G79" s="3">
        <f t="shared" si="3"/>
        <v>0</v>
      </c>
      <c r="H79" s="3" t="s">
        <v>6</v>
      </c>
    </row>
    <row r="80" spans="1:8" ht="15" customHeight="1" x14ac:dyDescent="0.2">
      <c r="A80" s="3">
        <v>77</v>
      </c>
      <c r="B80" s="3" t="str">
        <f t="shared" si="2"/>
        <v>2022001</v>
      </c>
      <c r="C80" s="3" t="s">
        <v>4</v>
      </c>
      <c r="D80" s="3" t="str">
        <f>"34112200317"</f>
        <v>34112200317</v>
      </c>
      <c r="E80" s="3">
        <v>0</v>
      </c>
      <c r="F80" s="3">
        <v>0</v>
      </c>
      <c r="G80" s="3">
        <f t="shared" si="3"/>
        <v>0</v>
      </c>
      <c r="H80" s="3" t="s">
        <v>6</v>
      </c>
    </row>
    <row r="81" spans="1:8" ht="15" customHeight="1" x14ac:dyDescent="0.2">
      <c r="A81" s="3">
        <v>78</v>
      </c>
      <c r="B81" s="3" t="str">
        <f t="shared" si="2"/>
        <v>2022001</v>
      </c>
      <c r="C81" s="3" t="s">
        <v>4</v>
      </c>
      <c r="D81" s="3" t="str">
        <f>"34112200318"</f>
        <v>34112200318</v>
      </c>
      <c r="E81" s="3">
        <v>81.8</v>
      </c>
      <c r="F81" s="3">
        <v>78</v>
      </c>
      <c r="G81" s="3">
        <f t="shared" si="3"/>
        <v>79.52</v>
      </c>
      <c r="H81" s="3" t="s">
        <v>5</v>
      </c>
    </row>
    <row r="82" spans="1:8" ht="15" customHeight="1" x14ac:dyDescent="0.2">
      <c r="A82" s="3">
        <v>79</v>
      </c>
      <c r="B82" s="3" t="str">
        <f t="shared" si="2"/>
        <v>2022001</v>
      </c>
      <c r="C82" s="3" t="s">
        <v>4</v>
      </c>
      <c r="D82" s="3" t="str">
        <f>"34112200319"</f>
        <v>34112200319</v>
      </c>
      <c r="E82" s="3">
        <v>72</v>
      </c>
      <c r="F82" s="3">
        <v>68</v>
      </c>
      <c r="G82" s="3">
        <f t="shared" si="3"/>
        <v>69.599999999999994</v>
      </c>
      <c r="H82" s="3" t="s">
        <v>5</v>
      </c>
    </row>
    <row r="83" spans="1:8" ht="15" customHeight="1" x14ac:dyDescent="0.2">
      <c r="A83" s="3">
        <v>80</v>
      </c>
      <c r="B83" s="3" t="str">
        <f t="shared" si="2"/>
        <v>2022001</v>
      </c>
      <c r="C83" s="3" t="s">
        <v>4</v>
      </c>
      <c r="D83" s="3" t="str">
        <f>"34112200320"</f>
        <v>34112200320</v>
      </c>
      <c r="E83" s="3">
        <v>0</v>
      </c>
      <c r="F83" s="3">
        <v>0</v>
      </c>
      <c r="G83" s="3">
        <f t="shared" si="3"/>
        <v>0</v>
      </c>
      <c r="H83" s="3" t="s">
        <v>6</v>
      </c>
    </row>
    <row r="84" spans="1:8" ht="15" customHeight="1" x14ac:dyDescent="0.2">
      <c r="A84" s="3">
        <v>81</v>
      </c>
      <c r="B84" s="3" t="str">
        <f t="shared" si="2"/>
        <v>2022001</v>
      </c>
      <c r="C84" s="3" t="s">
        <v>4</v>
      </c>
      <c r="D84" s="3" t="str">
        <f>"34112200321"</f>
        <v>34112200321</v>
      </c>
      <c r="E84" s="3">
        <v>79.400000000000006</v>
      </c>
      <c r="F84" s="3">
        <v>69.599999999999994</v>
      </c>
      <c r="G84" s="3">
        <f t="shared" si="3"/>
        <v>73.52000000000001</v>
      </c>
      <c r="H84" s="3" t="s">
        <v>5</v>
      </c>
    </row>
    <row r="85" spans="1:8" ht="15" customHeight="1" x14ac:dyDescent="0.2">
      <c r="A85" s="3">
        <v>82</v>
      </c>
      <c r="B85" s="3" t="str">
        <f t="shared" si="2"/>
        <v>2022001</v>
      </c>
      <c r="C85" s="3" t="s">
        <v>4</v>
      </c>
      <c r="D85" s="3" t="str">
        <f>"34112200322"</f>
        <v>34112200322</v>
      </c>
      <c r="E85" s="3">
        <v>80</v>
      </c>
      <c r="F85" s="3">
        <v>72.2</v>
      </c>
      <c r="G85" s="3">
        <f t="shared" si="3"/>
        <v>75.319999999999993</v>
      </c>
      <c r="H85" s="3" t="s">
        <v>5</v>
      </c>
    </row>
    <row r="86" spans="1:8" ht="15" customHeight="1" x14ac:dyDescent="0.2">
      <c r="A86" s="3">
        <v>83</v>
      </c>
      <c r="B86" s="3" t="str">
        <f t="shared" si="2"/>
        <v>2022001</v>
      </c>
      <c r="C86" s="3" t="s">
        <v>4</v>
      </c>
      <c r="D86" s="3" t="str">
        <f>"34112200323"</f>
        <v>34112200323</v>
      </c>
      <c r="E86" s="3">
        <v>68.599999999999994</v>
      </c>
      <c r="F86" s="3">
        <v>62.6</v>
      </c>
      <c r="G86" s="3">
        <f t="shared" si="3"/>
        <v>65</v>
      </c>
      <c r="H86" s="3" t="s">
        <v>5</v>
      </c>
    </row>
    <row r="87" spans="1:8" ht="15" customHeight="1" x14ac:dyDescent="0.2">
      <c r="A87" s="3">
        <v>84</v>
      </c>
      <c r="B87" s="3" t="str">
        <f t="shared" si="2"/>
        <v>2022001</v>
      </c>
      <c r="C87" s="3" t="s">
        <v>4</v>
      </c>
      <c r="D87" s="3" t="str">
        <f>"34112200324"</f>
        <v>34112200324</v>
      </c>
      <c r="E87" s="3">
        <v>75.8</v>
      </c>
      <c r="F87" s="3">
        <v>69.599999999999994</v>
      </c>
      <c r="G87" s="3">
        <f t="shared" si="3"/>
        <v>72.08</v>
      </c>
      <c r="H87" s="3" t="s">
        <v>5</v>
      </c>
    </row>
    <row r="88" spans="1:8" ht="15" customHeight="1" x14ac:dyDescent="0.2">
      <c r="A88" s="3">
        <v>85</v>
      </c>
      <c r="B88" s="3" t="str">
        <f t="shared" si="2"/>
        <v>2022001</v>
      </c>
      <c r="C88" s="3" t="s">
        <v>4</v>
      </c>
      <c r="D88" s="3" t="str">
        <f>"34112200325"</f>
        <v>34112200325</v>
      </c>
      <c r="E88" s="3">
        <v>82.6</v>
      </c>
      <c r="F88" s="3">
        <v>76.400000000000006</v>
      </c>
      <c r="G88" s="3">
        <f t="shared" si="3"/>
        <v>78.88</v>
      </c>
      <c r="H88" s="3" t="s">
        <v>5</v>
      </c>
    </row>
    <row r="89" spans="1:8" ht="15" customHeight="1" x14ac:dyDescent="0.2">
      <c r="A89" s="3">
        <v>86</v>
      </c>
      <c r="B89" s="3" t="str">
        <f t="shared" si="2"/>
        <v>2022001</v>
      </c>
      <c r="C89" s="3" t="s">
        <v>4</v>
      </c>
      <c r="D89" s="3" t="str">
        <f>"34112200326"</f>
        <v>34112200326</v>
      </c>
      <c r="E89" s="3">
        <v>0</v>
      </c>
      <c r="F89" s="3">
        <v>0</v>
      </c>
      <c r="G89" s="3">
        <f t="shared" si="3"/>
        <v>0</v>
      </c>
      <c r="H89" s="3" t="s">
        <v>6</v>
      </c>
    </row>
    <row r="90" spans="1:8" ht="15" customHeight="1" x14ac:dyDescent="0.2">
      <c r="A90" s="3">
        <v>87</v>
      </c>
      <c r="B90" s="3" t="str">
        <f t="shared" si="2"/>
        <v>2022001</v>
      </c>
      <c r="C90" s="3" t="s">
        <v>4</v>
      </c>
      <c r="D90" s="3" t="str">
        <f>"34112200327"</f>
        <v>34112200327</v>
      </c>
      <c r="E90" s="3">
        <v>86.4</v>
      </c>
      <c r="F90" s="3">
        <v>76.599999999999994</v>
      </c>
      <c r="G90" s="3">
        <f t="shared" si="3"/>
        <v>80.52</v>
      </c>
      <c r="H90" s="3" t="s">
        <v>5</v>
      </c>
    </row>
    <row r="91" spans="1:8" ht="15" customHeight="1" x14ac:dyDescent="0.2">
      <c r="A91" s="3">
        <v>88</v>
      </c>
      <c r="B91" s="3" t="str">
        <f t="shared" si="2"/>
        <v>2022001</v>
      </c>
      <c r="C91" s="3" t="s">
        <v>4</v>
      </c>
      <c r="D91" s="3" t="str">
        <f>"34112200328"</f>
        <v>34112200328</v>
      </c>
      <c r="E91" s="3">
        <v>56.8</v>
      </c>
      <c r="F91" s="3">
        <v>76</v>
      </c>
      <c r="G91" s="3">
        <f t="shared" si="3"/>
        <v>68.319999999999993</v>
      </c>
      <c r="H91" s="3" t="s">
        <v>5</v>
      </c>
    </row>
    <row r="92" spans="1:8" ht="15" customHeight="1" x14ac:dyDescent="0.2">
      <c r="A92" s="3"/>
      <c r="B92" s="3"/>
      <c r="C92" s="3"/>
      <c r="D92" s="3"/>
      <c r="E92" s="3"/>
      <c r="F92" s="3"/>
      <c r="G92" s="3"/>
      <c r="H92" s="3"/>
    </row>
    <row r="93" spans="1:8" ht="15" customHeight="1" x14ac:dyDescent="0.2">
      <c r="A93" s="3">
        <v>1</v>
      </c>
      <c r="B93" s="3" t="str">
        <f t="shared" ref="B93:B156" si="4">"2022002"</f>
        <v>2022002</v>
      </c>
      <c r="C93" s="3" t="s">
        <v>7</v>
      </c>
      <c r="D93" s="3" t="str">
        <f>"34112200401"</f>
        <v>34112200401</v>
      </c>
      <c r="E93" s="3">
        <v>57</v>
      </c>
      <c r="F93" s="3">
        <v>25.6</v>
      </c>
      <c r="G93" s="3">
        <f t="shared" si="3"/>
        <v>38.159999999999997</v>
      </c>
      <c r="H93" s="3"/>
    </row>
    <row r="94" spans="1:8" ht="15" customHeight="1" x14ac:dyDescent="0.2">
      <c r="A94" s="3">
        <v>2</v>
      </c>
      <c r="B94" s="3" t="str">
        <f t="shared" si="4"/>
        <v>2022002</v>
      </c>
      <c r="C94" s="3" t="s">
        <v>7</v>
      </c>
      <c r="D94" s="3" t="str">
        <f>"34112200402"</f>
        <v>34112200402</v>
      </c>
      <c r="E94" s="3">
        <v>0</v>
      </c>
      <c r="F94" s="3">
        <v>0</v>
      </c>
      <c r="G94" s="3">
        <f t="shared" si="3"/>
        <v>0</v>
      </c>
      <c r="H94" s="3" t="s">
        <v>6</v>
      </c>
    </row>
    <row r="95" spans="1:8" ht="15" customHeight="1" x14ac:dyDescent="0.2">
      <c r="A95" s="3">
        <v>3</v>
      </c>
      <c r="B95" s="3" t="str">
        <f t="shared" si="4"/>
        <v>2022002</v>
      </c>
      <c r="C95" s="3" t="s">
        <v>7</v>
      </c>
      <c r="D95" s="3" t="str">
        <f>"34112200403"</f>
        <v>34112200403</v>
      </c>
      <c r="E95" s="3">
        <v>69.599999999999994</v>
      </c>
      <c r="F95" s="3">
        <v>37.4</v>
      </c>
      <c r="G95" s="3">
        <f t="shared" si="3"/>
        <v>50.28</v>
      </c>
      <c r="H95" s="3" t="s">
        <v>5</v>
      </c>
    </row>
    <row r="96" spans="1:8" ht="15" customHeight="1" x14ac:dyDescent="0.2">
      <c r="A96" s="3">
        <v>4</v>
      </c>
      <c r="B96" s="3" t="str">
        <f t="shared" si="4"/>
        <v>2022002</v>
      </c>
      <c r="C96" s="3" t="s">
        <v>7</v>
      </c>
      <c r="D96" s="3" t="str">
        <f>"34112200404"</f>
        <v>34112200404</v>
      </c>
      <c r="E96" s="3">
        <v>66.400000000000006</v>
      </c>
      <c r="F96" s="3">
        <v>54.4</v>
      </c>
      <c r="G96" s="3">
        <f t="shared" si="3"/>
        <v>59.2</v>
      </c>
      <c r="H96" s="3" t="s">
        <v>5</v>
      </c>
    </row>
    <row r="97" spans="1:8" ht="15" customHeight="1" x14ac:dyDescent="0.2">
      <c r="A97" s="3">
        <v>5</v>
      </c>
      <c r="B97" s="3" t="str">
        <f t="shared" si="4"/>
        <v>2022002</v>
      </c>
      <c r="C97" s="3" t="s">
        <v>7</v>
      </c>
      <c r="D97" s="3" t="str">
        <f>"34112200405"</f>
        <v>34112200405</v>
      </c>
      <c r="E97" s="3">
        <v>67.2</v>
      </c>
      <c r="F97" s="3">
        <v>59.8</v>
      </c>
      <c r="G97" s="3">
        <f t="shared" si="3"/>
        <v>62.76</v>
      </c>
      <c r="H97" s="3" t="s">
        <v>5</v>
      </c>
    </row>
    <row r="98" spans="1:8" ht="15" customHeight="1" x14ac:dyDescent="0.2">
      <c r="A98" s="3">
        <v>6</v>
      </c>
      <c r="B98" s="3" t="str">
        <f t="shared" si="4"/>
        <v>2022002</v>
      </c>
      <c r="C98" s="3" t="s">
        <v>7</v>
      </c>
      <c r="D98" s="3" t="str">
        <f>"34112200406"</f>
        <v>34112200406</v>
      </c>
      <c r="E98" s="3">
        <v>68.2</v>
      </c>
      <c r="F98" s="3">
        <v>57.2</v>
      </c>
      <c r="G98" s="3">
        <f t="shared" si="3"/>
        <v>61.6</v>
      </c>
      <c r="H98" s="3" t="s">
        <v>5</v>
      </c>
    </row>
    <row r="99" spans="1:8" ht="15" customHeight="1" x14ac:dyDescent="0.2">
      <c r="A99" s="3">
        <v>7</v>
      </c>
      <c r="B99" s="3" t="str">
        <f t="shared" si="4"/>
        <v>2022002</v>
      </c>
      <c r="C99" s="3" t="s">
        <v>7</v>
      </c>
      <c r="D99" s="3" t="str">
        <f>"34112200407"</f>
        <v>34112200407</v>
      </c>
      <c r="E99" s="3">
        <v>58.2</v>
      </c>
      <c r="F99" s="3">
        <v>80</v>
      </c>
      <c r="G99" s="3">
        <f t="shared" si="3"/>
        <v>71.28</v>
      </c>
      <c r="H99" s="3" t="s">
        <v>5</v>
      </c>
    </row>
    <row r="100" spans="1:8" ht="15" customHeight="1" x14ac:dyDescent="0.2">
      <c r="A100" s="3">
        <v>8</v>
      </c>
      <c r="B100" s="3" t="str">
        <f t="shared" si="4"/>
        <v>2022002</v>
      </c>
      <c r="C100" s="3" t="s">
        <v>7</v>
      </c>
      <c r="D100" s="3" t="str">
        <f>"34112200408"</f>
        <v>34112200408</v>
      </c>
      <c r="E100" s="3">
        <v>76.599999999999994</v>
      </c>
      <c r="F100" s="3">
        <v>66.400000000000006</v>
      </c>
      <c r="G100" s="3">
        <f t="shared" si="3"/>
        <v>70.48</v>
      </c>
      <c r="H100" s="3" t="s">
        <v>5</v>
      </c>
    </row>
    <row r="101" spans="1:8" ht="15" customHeight="1" x14ac:dyDescent="0.2">
      <c r="A101" s="3">
        <v>9</v>
      </c>
      <c r="B101" s="3" t="str">
        <f t="shared" si="4"/>
        <v>2022002</v>
      </c>
      <c r="C101" s="3" t="s">
        <v>7</v>
      </c>
      <c r="D101" s="3" t="str">
        <f>"34112200409"</f>
        <v>34112200409</v>
      </c>
      <c r="E101" s="3">
        <v>0</v>
      </c>
      <c r="F101" s="3">
        <v>0</v>
      </c>
      <c r="G101" s="3">
        <f t="shared" si="3"/>
        <v>0</v>
      </c>
      <c r="H101" s="3" t="s">
        <v>6</v>
      </c>
    </row>
    <row r="102" spans="1:8" ht="15" customHeight="1" x14ac:dyDescent="0.2">
      <c r="A102" s="3">
        <v>10</v>
      </c>
      <c r="B102" s="3" t="str">
        <f t="shared" si="4"/>
        <v>2022002</v>
      </c>
      <c r="C102" s="3" t="s">
        <v>7</v>
      </c>
      <c r="D102" s="3" t="str">
        <f>"34112200410"</f>
        <v>34112200410</v>
      </c>
      <c r="E102" s="3">
        <v>81.400000000000006</v>
      </c>
      <c r="F102" s="3">
        <v>58.6</v>
      </c>
      <c r="G102" s="3">
        <f t="shared" si="3"/>
        <v>67.72</v>
      </c>
      <c r="H102" s="3" t="s">
        <v>5</v>
      </c>
    </row>
    <row r="103" spans="1:8" ht="15" customHeight="1" x14ac:dyDescent="0.2">
      <c r="A103" s="3">
        <v>11</v>
      </c>
      <c r="B103" s="3" t="str">
        <f t="shared" si="4"/>
        <v>2022002</v>
      </c>
      <c r="C103" s="3" t="s">
        <v>7</v>
      </c>
      <c r="D103" s="3" t="str">
        <f>"34112200411"</f>
        <v>34112200411</v>
      </c>
      <c r="E103" s="3">
        <v>55.2</v>
      </c>
      <c r="F103" s="3">
        <v>47.4</v>
      </c>
      <c r="G103" s="3">
        <f t="shared" si="3"/>
        <v>50.519999999999996</v>
      </c>
      <c r="H103" s="3" t="s">
        <v>5</v>
      </c>
    </row>
    <row r="104" spans="1:8" ht="15" customHeight="1" x14ac:dyDescent="0.2">
      <c r="A104" s="3">
        <v>12</v>
      </c>
      <c r="B104" s="3" t="str">
        <f t="shared" si="4"/>
        <v>2022002</v>
      </c>
      <c r="C104" s="3" t="s">
        <v>7</v>
      </c>
      <c r="D104" s="3" t="str">
        <f>"34112200412"</f>
        <v>34112200412</v>
      </c>
      <c r="E104" s="3">
        <v>81.8</v>
      </c>
      <c r="F104" s="3">
        <v>61.2</v>
      </c>
      <c r="G104" s="3">
        <f t="shared" si="3"/>
        <v>69.44</v>
      </c>
      <c r="H104" s="3" t="s">
        <v>5</v>
      </c>
    </row>
    <row r="105" spans="1:8" ht="15" customHeight="1" x14ac:dyDescent="0.2">
      <c r="A105" s="3">
        <v>13</v>
      </c>
      <c r="B105" s="3" t="str">
        <f t="shared" si="4"/>
        <v>2022002</v>
      </c>
      <c r="C105" s="3" t="s">
        <v>7</v>
      </c>
      <c r="D105" s="3" t="str">
        <f>"34112200413"</f>
        <v>34112200413</v>
      </c>
      <c r="E105" s="3">
        <v>67.2</v>
      </c>
      <c r="F105" s="3">
        <v>77.2</v>
      </c>
      <c r="G105" s="3">
        <f t="shared" si="3"/>
        <v>73.2</v>
      </c>
      <c r="H105" s="3" t="s">
        <v>5</v>
      </c>
    </row>
    <row r="106" spans="1:8" ht="15" customHeight="1" x14ac:dyDescent="0.2">
      <c r="A106" s="3">
        <v>14</v>
      </c>
      <c r="B106" s="3" t="str">
        <f t="shared" si="4"/>
        <v>2022002</v>
      </c>
      <c r="C106" s="3" t="s">
        <v>7</v>
      </c>
      <c r="D106" s="3" t="str">
        <f>"34112200414"</f>
        <v>34112200414</v>
      </c>
      <c r="E106" s="3">
        <v>74.599999999999994</v>
      </c>
      <c r="F106" s="3">
        <v>44.6</v>
      </c>
      <c r="G106" s="3">
        <f t="shared" si="3"/>
        <v>56.6</v>
      </c>
      <c r="H106" s="3" t="s">
        <v>5</v>
      </c>
    </row>
    <row r="107" spans="1:8" ht="15" customHeight="1" x14ac:dyDescent="0.2">
      <c r="A107" s="3">
        <v>15</v>
      </c>
      <c r="B107" s="3" t="str">
        <f t="shared" si="4"/>
        <v>2022002</v>
      </c>
      <c r="C107" s="3" t="s">
        <v>7</v>
      </c>
      <c r="D107" s="3" t="str">
        <f>"34112200415"</f>
        <v>34112200415</v>
      </c>
      <c r="E107" s="3">
        <v>78.599999999999994</v>
      </c>
      <c r="F107" s="3">
        <v>69.599999999999994</v>
      </c>
      <c r="G107" s="3">
        <f t="shared" si="3"/>
        <v>73.199999999999989</v>
      </c>
      <c r="H107" s="3" t="s">
        <v>5</v>
      </c>
    </row>
    <row r="108" spans="1:8" ht="15" customHeight="1" x14ac:dyDescent="0.2">
      <c r="A108" s="3">
        <v>16</v>
      </c>
      <c r="B108" s="3" t="str">
        <f t="shared" si="4"/>
        <v>2022002</v>
      </c>
      <c r="C108" s="3" t="s">
        <v>7</v>
      </c>
      <c r="D108" s="3" t="str">
        <f>"34112200416"</f>
        <v>34112200416</v>
      </c>
      <c r="E108" s="3">
        <v>75.400000000000006</v>
      </c>
      <c r="F108" s="3">
        <v>46.6</v>
      </c>
      <c r="G108" s="3">
        <f t="shared" si="3"/>
        <v>58.120000000000005</v>
      </c>
      <c r="H108" s="3" t="s">
        <v>5</v>
      </c>
    </row>
    <row r="109" spans="1:8" ht="15" customHeight="1" x14ac:dyDescent="0.2">
      <c r="A109" s="3">
        <v>17</v>
      </c>
      <c r="B109" s="3" t="str">
        <f t="shared" si="4"/>
        <v>2022002</v>
      </c>
      <c r="C109" s="3" t="s">
        <v>7</v>
      </c>
      <c r="D109" s="3" t="str">
        <f>"34112200417"</f>
        <v>34112200417</v>
      </c>
      <c r="E109" s="3">
        <v>0</v>
      </c>
      <c r="F109" s="3">
        <v>0</v>
      </c>
      <c r="G109" s="3">
        <f t="shared" si="3"/>
        <v>0</v>
      </c>
      <c r="H109" s="3" t="s">
        <v>6</v>
      </c>
    </row>
    <row r="110" spans="1:8" ht="15" customHeight="1" x14ac:dyDescent="0.2">
      <c r="A110" s="3">
        <v>18</v>
      </c>
      <c r="B110" s="3" t="str">
        <f t="shared" si="4"/>
        <v>2022002</v>
      </c>
      <c r="C110" s="3" t="s">
        <v>7</v>
      </c>
      <c r="D110" s="3" t="str">
        <f>"34112200418"</f>
        <v>34112200418</v>
      </c>
      <c r="E110" s="3">
        <v>78.599999999999994</v>
      </c>
      <c r="F110" s="3">
        <v>71.599999999999994</v>
      </c>
      <c r="G110" s="3">
        <f t="shared" si="3"/>
        <v>74.399999999999991</v>
      </c>
      <c r="H110" s="3" t="s">
        <v>5</v>
      </c>
    </row>
    <row r="111" spans="1:8" ht="15" customHeight="1" x14ac:dyDescent="0.2">
      <c r="A111" s="3">
        <v>19</v>
      </c>
      <c r="B111" s="3" t="str">
        <f t="shared" si="4"/>
        <v>2022002</v>
      </c>
      <c r="C111" s="3" t="s">
        <v>7</v>
      </c>
      <c r="D111" s="3" t="str">
        <f>"34112200419"</f>
        <v>34112200419</v>
      </c>
      <c r="E111" s="3">
        <v>72.400000000000006</v>
      </c>
      <c r="F111" s="3">
        <v>89.2</v>
      </c>
      <c r="G111" s="3">
        <f t="shared" si="3"/>
        <v>82.48</v>
      </c>
      <c r="H111" s="3" t="s">
        <v>5</v>
      </c>
    </row>
    <row r="112" spans="1:8" ht="15" customHeight="1" x14ac:dyDescent="0.2">
      <c r="A112" s="3">
        <v>20</v>
      </c>
      <c r="B112" s="3" t="str">
        <f t="shared" si="4"/>
        <v>2022002</v>
      </c>
      <c r="C112" s="3" t="s">
        <v>7</v>
      </c>
      <c r="D112" s="3" t="str">
        <f>"34112200420"</f>
        <v>34112200420</v>
      </c>
      <c r="E112" s="3">
        <v>0</v>
      </c>
      <c r="F112" s="3">
        <v>0</v>
      </c>
      <c r="G112" s="3">
        <f t="shared" si="3"/>
        <v>0</v>
      </c>
      <c r="H112" s="3" t="s">
        <v>6</v>
      </c>
    </row>
    <row r="113" spans="1:8" ht="15" customHeight="1" x14ac:dyDescent="0.2">
      <c r="A113" s="3">
        <v>21</v>
      </c>
      <c r="B113" s="3" t="str">
        <f t="shared" si="4"/>
        <v>2022002</v>
      </c>
      <c r="C113" s="3" t="s">
        <v>7</v>
      </c>
      <c r="D113" s="3" t="str">
        <f>"34112200421"</f>
        <v>34112200421</v>
      </c>
      <c r="E113" s="3">
        <v>63</v>
      </c>
      <c r="F113" s="3">
        <v>63.2</v>
      </c>
      <c r="G113" s="3">
        <f t="shared" si="3"/>
        <v>63.120000000000005</v>
      </c>
      <c r="H113" s="3" t="s">
        <v>5</v>
      </c>
    </row>
    <row r="114" spans="1:8" ht="15" customHeight="1" x14ac:dyDescent="0.2">
      <c r="A114" s="3">
        <v>22</v>
      </c>
      <c r="B114" s="3" t="str">
        <f t="shared" si="4"/>
        <v>2022002</v>
      </c>
      <c r="C114" s="3" t="s">
        <v>7</v>
      </c>
      <c r="D114" s="3" t="str">
        <f>"34112200422"</f>
        <v>34112200422</v>
      </c>
      <c r="E114" s="3">
        <v>60</v>
      </c>
      <c r="F114" s="3">
        <v>53</v>
      </c>
      <c r="G114" s="3">
        <f t="shared" si="3"/>
        <v>55.8</v>
      </c>
      <c r="H114" s="3" t="s">
        <v>5</v>
      </c>
    </row>
    <row r="115" spans="1:8" ht="15" customHeight="1" x14ac:dyDescent="0.2">
      <c r="A115" s="3">
        <v>23</v>
      </c>
      <c r="B115" s="3" t="str">
        <f t="shared" si="4"/>
        <v>2022002</v>
      </c>
      <c r="C115" s="3" t="s">
        <v>7</v>
      </c>
      <c r="D115" s="3" t="str">
        <f>"34112200423"</f>
        <v>34112200423</v>
      </c>
      <c r="E115" s="3">
        <v>54</v>
      </c>
      <c r="F115" s="3">
        <v>59.4</v>
      </c>
      <c r="G115" s="3">
        <f t="shared" si="3"/>
        <v>57.24</v>
      </c>
      <c r="H115" s="3" t="s">
        <v>5</v>
      </c>
    </row>
    <row r="116" spans="1:8" ht="15" customHeight="1" x14ac:dyDescent="0.2">
      <c r="A116" s="3">
        <v>24</v>
      </c>
      <c r="B116" s="3" t="str">
        <f t="shared" si="4"/>
        <v>2022002</v>
      </c>
      <c r="C116" s="3" t="s">
        <v>7</v>
      </c>
      <c r="D116" s="3" t="str">
        <f>"34112200424"</f>
        <v>34112200424</v>
      </c>
      <c r="E116" s="3">
        <v>64.2</v>
      </c>
      <c r="F116" s="3">
        <v>64.8</v>
      </c>
      <c r="G116" s="3">
        <f t="shared" si="3"/>
        <v>64.56</v>
      </c>
      <c r="H116" s="3" t="s">
        <v>5</v>
      </c>
    </row>
    <row r="117" spans="1:8" ht="15" customHeight="1" x14ac:dyDescent="0.2">
      <c r="A117" s="3">
        <v>25</v>
      </c>
      <c r="B117" s="3" t="str">
        <f t="shared" si="4"/>
        <v>2022002</v>
      </c>
      <c r="C117" s="3" t="s">
        <v>7</v>
      </c>
      <c r="D117" s="3" t="str">
        <f>"34112200425"</f>
        <v>34112200425</v>
      </c>
      <c r="E117" s="3">
        <v>76.8</v>
      </c>
      <c r="F117" s="3">
        <v>75.2</v>
      </c>
      <c r="G117" s="3">
        <f t="shared" si="3"/>
        <v>75.84</v>
      </c>
      <c r="H117" s="3" t="s">
        <v>5</v>
      </c>
    </row>
    <row r="118" spans="1:8" ht="15" customHeight="1" x14ac:dyDescent="0.2">
      <c r="A118" s="3">
        <v>26</v>
      </c>
      <c r="B118" s="3" t="str">
        <f t="shared" si="4"/>
        <v>2022002</v>
      </c>
      <c r="C118" s="3" t="s">
        <v>7</v>
      </c>
      <c r="D118" s="3" t="str">
        <f>"34112200426"</f>
        <v>34112200426</v>
      </c>
      <c r="E118" s="3">
        <v>68.400000000000006</v>
      </c>
      <c r="F118" s="3">
        <v>47.2</v>
      </c>
      <c r="G118" s="3">
        <f t="shared" si="3"/>
        <v>55.680000000000007</v>
      </c>
      <c r="H118" s="3" t="s">
        <v>5</v>
      </c>
    </row>
    <row r="119" spans="1:8" ht="15" customHeight="1" x14ac:dyDescent="0.2">
      <c r="A119" s="3">
        <v>27</v>
      </c>
      <c r="B119" s="3" t="str">
        <f t="shared" si="4"/>
        <v>2022002</v>
      </c>
      <c r="C119" s="3" t="s">
        <v>7</v>
      </c>
      <c r="D119" s="3" t="str">
        <f>"34112200427"</f>
        <v>34112200427</v>
      </c>
      <c r="E119" s="3">
        <v>69.8</v>
      </c>
      <c r="F119" s="3">
        <v>70.599999999999994</v>
      </c>
      <c r="G119" s="3">
        <f t="shared" si="3"/>
        <v>70.28</v>
      </c>
      <c r="H119" s="3" t="s">
        <v>5</v>
      </c>
    </row>
    <row r="120" spans="1:8" ht="15" customHeight="1" x14ac:dyDescent="0.2">
      <c r="A120" s="3">
        <v>28</v>
      </c>
      <c r="B120" s="3" t="str">
        <f t="shared" si="4"/>
        <v>2022002</v>
      </c>
      <c r="C120" s="3" t="s">
        <v>7</v>
      </c>
      <c r="D120" s="3" t="str">
        <f>"34112200428"</f>
        <v>34112200428</v>
      </c>
      <c r="E120" s="3">
        <v>59.8</v>
      </c>
      <c r="F120" s="3">
        <v>50.8</v>
      </c>
      <c r="G120" s="3">
        <f t="shared" si="3"/>
        <v>54.4</v>
      </c>
      <c r="H120" s="3" t="s">
        <v>5</v>
      </c>
    </row>
    <row r="121" spans="1:8" ht="15" customHeight="1" x14ac:dyDescent="0.2">
      <c r="A121" s="3">
        <v>29</v>
      </c>
      <c r="B121" s="3" t="str">
        <f t="shared" si="4"/>
        <v>2022002</v>
      </c>
      <c r="C121" s="3" t="s">
        <v>7</v>
      </c>
      <c r="D121" s="3" t="str">
        <f>"34112200429"</f>
        <v>34112200429</v>
      </c>
      <c r="E121" s="3">
        <v>64.400000000000006</v>
      </c>
      <c r="F121" s="3">
        <v>50.4</v>
      </c>
      <c r="G121" s="3">
        <f t="shared" si="3"/>
        <v>56</v>
      </c>
      <c r="H121" s="3" t="s">
        <v>5</v>
      </c>
    </row>
    <row r="122" spans="1:8" ht="15" customHeight="1" x14ac:dyDescent="0.2">
      <c r="A122" s="3">
        <v>30</v>
      </c>
      <c r="B122" s="3" t="str">
        <f t="shared" si="4"/>
        <v>2022002</v>
      </c>
      <c r="C122" s="3" t="s">
        <v>7</v>
      </c>
      <c r="D122" s="3" t="str">
        <f>"34112200430"</f>
        <v>34112200430</v>
      </c>
      <c r="E122" s="3">
        <v>63.8</v>
      </c>
      <c r="F122" s="3">
        <v>56.4</v>
      </c>
      <c r="G122" s="3">
        <f t="shared" si="3"/>
        <v>59.36</v>
      </c>
      <c r="H122" s="3" t="s">
        <v>5</v>
      </c>
    </row>
    <row r="123" spans="1:8" ht="15" customHeight="1" x14ac:dyDescent="0.2">
      <c r="A123" s="3">
        <v>31</v>
      </c>
      <c r="B123" s="3" t="str">
        <f t="shared" si="4"/>
        <v>2022002</v>
      </c>
      <c r="C123" s="3" t="s">
        <v>7</v>
      </c>
      <c r="D123" s="3" t="str">
        <f>"34112200501"</f>
        <v>34112200501</v>
      </c>
      <c r="E123" s="3">
        <v>49</v>
      </c>
      <c r="F123" s="3">
        <v>74</v>
      </c>
      <c r="G123" s="3">
        <f t="shared" si="3"/>
        <v>64</v>
      </c>
      <c r="H123" s="3" t="s">
        <v>5</v>
      </c>
    </row>
    <row r="124" spans="1:8" ht="15" customHeight="1" x14ac:dyDescent="0.2">
      <c r="A124" s="3">
        <v>32</v>
      </c>
      <c r="B124" s="3" t="str">
        <f t="shared" si="4"/>
        <v>2022002</v>
      </c>
      <c r="C124" s="3" t="s">
        <v>7</v>
      </c>
      <c r="D124" s="3" t="str">
        <f>"34112200502"</f>
        <v>34112200502</v>
      </c>
      <c r="E124" s="3">
        <v>53</v>
      </c>
      <c r="F124" s="3">
        <v>59</v>
      </c>
      <c r="G124" s="3">
        <f t="shared" si="3"/>
        <v>56.6</v>
      </c>
      <c r="H124" s="3" t="s">
        <v>5</v>
      </c>
    </row>
    <row r="125" spans="1:8" ht="15" customHeight="1" x14ac:dyDescent="0.2">
      <c r="A125" s="3">
        <v>33</v>
      </c>
      <c r="B125" s="3" t="str">
        <f t="shared" si="4"/>
        <v>2022002</v>
      </c>
      <c r="C125" s="3" t="s">
        <v>7</v>
      </c>
      <c r="D125" s="3" t="str">
        <f>"34112200503"</f>
        <v>34112200503</v>
      </c>
      <c r="E125" s="3">
        <v>66.400000000000006</v>
      </c>
      <c r="F125" s="3">
        <v>54</v>
      </c>
      <c r="G125" s="3">
        <f t="shared" si="3"/>
        <v>58.96</v>
      </c>
      <c r="H125" s="3" t="s">
        <v>5</v>
      </c>
    </row>
    <row r="126" spans="1:8" ht="15" customHeight="1" x14ac:dyDescent="0.2">
      <c r="A126" s="3">
        <v>34</v>
      </c>
      <c r="B126" s="3" t="str">
        <f t="shared" si="4"/>
        <v>2022002</v>
      </c>
      <c r="C126" s="3" t="s">
        <v>7</v>
      </c>
      <c r="D126" s="3" t="str">
        <f>"34112200504"</f>
        <v>34112200504</v>
      </c>
      <c r="E126" s="3">
        <v>68.400000000000006</v>
      </c>
      <c r="F126" s="3">
        <v>66</v>
      </c>
      <c r="G126" s="3">
        <f t="shared" si="3"/>
        <v>66.960000000000008</v>
      </c>
      <c r="H126" s="3" t="s">
        <v>5</v>
      </c>
    </row>
    <row r="127" spans="1:8" ht="15" customHeight="1" x14ac:dyDescent="0.2">
      <c r="A127" s="3">
        <v>35</v>
      </c>
      <c r="B127" s="3" t="str">
        <f t="shared" si="4"/>
        <v>2022002</v>
      </c>
      <c r="C127" s="3" t="s">
        <v>7</v>
      </c>
      <c r="D127" s="3" t="str">
        <f>"34112200505"</f>
        <v>34112200505</v>
      </c>
      <c r="E127" s="3">
        <v>48.8</v>
      </c>
      <c r="F127" s="3">
        <v>59</v>
      </c>
      <c r="G127" s="3">
        <f t="shared" si="3"/>
        <v>54.92</v>
      </c>
      <c r="H127" s="3" t="s">
        <v>5</v>
      </c>
    </row>
    <row r="128" spans="1:8" ht="15" customHeight="1" x14ac:dyDescent="0.2">
      <c r="A128" s="3">
        <v>36</v>
      </c>
      <c r="B128" s="3" t="str">
        <f t="shared" si="4"/>
        <v>2022002</v>
      </c>
      <c r="C128" s="3" t="s">
        <v>7</v>
      </c>
      <c r="D128" s="3" t="str">
        <f>"34112200506"</f>
        <v>34112200506</v>
      </c>
      <c r="E128" s="3">
        <v>52.8</v>
      </c>
      <c r="F128" s="3">
        <v>76.8</v>
      </c>
      <c r="G128" s="3">
        <f t="shared" si="3"/>
        <v>67.2</v>
      </c>
      <c r="H128" s="3" t="s">
        <v>5</v>
      </c>
    </row>
    <row r="129" spans="1:8" ht="15" customHeight="1" x14ac:dyDescent="0.2">
      <c r="A129" s="3">
        <v>37</v>
      </c>
      <c r="B129" s="3" t="str">
        <f t="shared" si="4"/>
        <v>2022002</v>
      </c>
      <c r="C129" s="3" t="s">
        <v>7</v>
      </c>
      <c r="D129" s="3" t="str">
        <f>"34112200507"</f>
        <v>34112200507</v>
      </c>
      <c r="E129" s="3">
        <v>0</v>
      </c>
      <c r="F129" s="3">
        <v>0</v>
      </c>
      <c r="G129" s="3">
        <f t="shared" si="3"/>
        <v>0</v>
      </c>
      <c r="H129" s="3" t="s">
        <v>6</v>
      </c>
    </row>
    <row r="130" spans="1:8" ht="15" customHeight="1" x14ac:dyDescent="0.2">
      <c r="A130" s="3">
        <v>38</v>
      </c>
      <c r="B130" s="3" t="str">
        <f t="shared" si="4"/>
        <v>2022002</v>
      </c>
      <c r="C130" s="3" t="s">
        <v>7</v>
      </c>
      <c r="D130" s="3" t="str">
        <f>"34112200508"</f>
        <v>34112200508</v>
      </c>
      <c r="E130" s="3">
        <v>0</v>
      </c>
      <c r="F130" s="3">
        <v>0</v>
      </c>
      <c r="G130" s="3">
        <f t="shared" si="3"/>
        <v>0</v>
      </c>
      <c r="H130" s="3" t="s">
        <v>6</v>
      </c>
    </row>
    <row r="131" spans="1:8" ht="15" customHeight="1" x14ac:dyDescent="0.2">
      <c r="A131" s="3">
        <v>39</v>
      </c>
      <c r="B131" s="3" t="str">
        <f t="shared" si="4"/>
        <v>2022002</v>
      </c>
      <c r="C131" s="3" t="s">
        <v>7</v>
      </c>
      <c r="D131" s="3" t="str">
        <f>"34112200509"</f>
        <v>34112200509</v>
      </c>
      <c r="E131" s="3">
        <v>72.8</v>
      </c>
      <c r="F131" s="3">
        <v>45.6</v>
      </c>
      <c r="G131" s="3">
        <f t="shared" si="3"/>
        <v>56.480000000000004</v>
      </c>
      <c r="H131" s="3" t="s">
        <v>5</v>
      </c>
    </row>
    <row r="132" spans="1:8" ht="15" customHeight="1" x14ac:dyDescent="0.2">
      <c r="A132" s="3">
        <v>40</v>
      </c>
      <c r="B132" s="3" t="str">
        <f t="shared" si="4"/>
        <v>2022002</v>
      </c>
      <c r="C132" s="3" t="s">
        <v>7</v>
      </c>
      <c r="D132" s="3" t="str">
        <f>"34112200510"</f>
        <v>34112200510</v>
      </c>
      <c r="E132" s="3">
        <v>75</v>
      </c>
      <c r="F132" s="3">
        <v>61</v>
      </c>
      <c r="G132" s="3">
        <f t="shared" si="3"/>
        <v>66.599999999999994</v>
      </c>
      <c r="H132" s="3" t="s">
        <v>5</v>
      </c>
    </row>
    <row r="133" spans="1:8" ht="15" customHeight="1" x14ac:dyDescent="0.2">
      <c r="A133" s="3">
        <v>41</v>
      </c>
      <c r="B133" s="3" t="str">
        <f t="shared" si="4"/>
        <v>2022002</v>
      </c>
      <c r="C133" s="3" t="s">
        <v>7</v>
      </c>
      <c r="D133" s="3" t="str">
        <f>"34112200511"</f>
        <v>34112200511</v>
      </c>
      <c r="E133" s="3">
        <v>0</v>
      </c>
      <c r="F133" s="3">
        <v>0</v>
      </c>
      <c r="G133" s="3">
        <f t="shared" si="3"/>
        <v>0</v>
      </c>
      <c r="H133" s="3" t="s">
        <v>6</v>
      </c>
    </row>
    <row r="134" spans="1:8" ht="15" customHeight="1" x14ac:dyDescent="0.2">
      <c r="A134" s="3">
        <v>42</v>
      </c>
      <c r="B134" s="3" t="str">
        <f t="shared" si="4"/>
        <v>2022002</v>
      </c>
      <c r="C134" s="3" t="s">
        <v>7</v>
      </c>
      <c r="D134" s="3" t="str">
        <f>"34112200512"</f>
        <v>34112200512</v>
      </c>
      <c r="E134" s="3">
        <v>84.6</v>
      </c>
      <c r="F134" s="3">
        <v>78.400000000000006</v>
      </c>
      <c r="G134" s="3">
        <f t="shared" ref="G134:G197" si="5">E134*0.4+F134*0.6</f>
        <v>80.88</v>
      </c>
      <c r="H134" s="3" t="s">
        <v>5</v>
      </c>
    </row>
    <row r="135" spans="1:8" ht="15" customHeight="1" x14ac:dyDescent="0.2">
      <c r="A135" s="3">
        <v>43</v>
      </c>
      <c r="B135" s="3" t="str">
        <f t="shared" si="4"/>
        <v>2022002</v>
      </c>
      <c r="C135" s="3" t="s">
        <v>7</v>
      </c>
      <c r="D135" s="3" t="str">
        <f>"34112200513"</f>
        <v>34112200513</v>
      </c>
      <c r="E135" s="3">
        <v>59.2</v>
      </c>
      <c r="F135" s="3">
        <v>33.200000000000003</v>
      </c>
      <c r="G135" s="3">
        <f t="shared" si="5"/>
        <v>43.600000000000009</v>
      </c>
      <c r="H135" s="3" t="s">
        <v>5</v>
      </c>
    </row>
    <row r="136" spans="1:8" ht="15" customHeight="1" x14ac:dyDescent="0.2">
      <c r="A136" s="3">
        <v>44</v>
      </c>
      <c r="B136" s="3" t="str">
        <f t="shared" si="4"/>
        <v>2022002</v>
      </c>
      <c r="C136" s="3" t="s">
        <v>7</v>
      </c>
      <c r="D136" s="3" t="str">
        <f>"34112200514"</f>
        <v>34112200514</v>
      </c>
      <c r="E136" s="3">
        <v>0</v>
      </c>
      <c r="F136" s="3">
        <v>0</v>
      </c>
      <c r="G136" s="3">
        <f t="shared" si="5"/>
        <v>0</v>
      </c>
      <c r="H136" s="3" t="s">
        <v>6</v>
      </c>
    </row>
    <row r="137" spans="1:8" ht="15" customHeight="1" x14ac:dyDescent="0.2">
      <c r="A137" s="3">
        <v>45</v>
      </c>
      <c r="B137" s="3" t="str">
        <f t="shared" si="4"/>
        <v>2022002</v>
      </c>
      <c r="C137" s="3" t="s">
        <v>7</v>
      </c>
      <c r="D137" s="3" t="str">
        <f>"34112200515"</f>
        <v>34112200515</v>
      </c>
      <c r="E137" s="3">
        <v>62.8</v>
      </c>
      <c r="F137" s="3">
        <v>52</v>
      </c>
      <c r="G137" s="3">
        <f t="shared" si="5"/>
        <v>56.32</v>
      </c>
      <c r="H137" s="3" t="s">
        <v>5</v>
      </c>
    </row>
    <row r="138" spans="1:8" ht="15" customHeight="1" x14ac:dyDescent="0.2">
      <c r="A138" s="3">
        <v>46</v>
      </c>
      <c r="B138" s="3" t="str">
        <f t="shared" si="4"/>
        <v>2022002</v>
      </c>
      <c r="C138" s="3" t="s">
        <v>7</v>
      </c>
      <c r="D138" s="3" t="str">
        <f>"34112200516"</f>
        <v>34112200516</v>
      </c>
      <c r="E138" s="3">
        <v>69.2</v>
      </c>
      <c r="F138" s="3">
        <v>58</v>
      </c>
      <c r="G138" s="3">
        <f t="shared" si="5"/>
        <v>62.480000000000004</v>
      </c>
      <c r="H138" s="3" t="s">
        <v>5</v>
      </c>
    </row>
    <row r="139" spans="1:8" ht="15" customHeight="1" x14ac:dyDescent="0.2">
      <c r="A139" s="3">
        <v>47</v>
      </c>
      <c r="B139" s="3" t="str">
        <f t="shared" si="4"/>
        <v>2022002</v>
      </c>
      <c r="C139" s="3" t="s">
        <v>7</v>
      </c>
      <c r="D139" s="3" t="str">
        <f>"34112200517"</f>
        <v>34112200517</v>
      </c>
      <c r="E139" s="3">
        <v>60.6</v>
      </c>
      <c r="F139" s="3">
        <v>79.8</v>
      </c>
      <c r="G139" s="3">
        <f t="shared" si="5"/>
        <v>72.12</v>
      </c>
      <c r="H139" s="3" t="s">
        <v>5</v>
      </c>
    </row>
    <row r="140" spans="1:8" ht="15" customHeight="1" x14ac:dyDescent="0.2">
      <c r="A140" s="3">
        <v>48</v>
      </c>
      <c r="B140" s="3" t="str">
        <f t="shared" si="4"/>
        <v>2022002</v>
      </c>
      <c r="C140" s="3" t="s">
        <v>7</v>
      </c>
      <c r="D140" s="3" t="str">
        <f>"34112200518"</f>
        <v>34112200518</v>
      </c>
      <c r="E140" s="3">
        <v>68.8</v>
      </c>
      <c r="F140" s="3">
        <v>51.2</v>
      </c>
      <c r="G140" s="3">
        <f t="shared" si="5"/>
        <v>58.239999999999995</v>
      </c>
      <c r="H140" s="3" t="s">
        <v>5</v>
      </c>
    </row>
    <row r="141" spans="1:8" ht="15" customHeight="1" x14ac:dyDescent="0.2">
      <c r="A141" s="3">
        <v>49</v>
      </c>
      <c r="B141" s="3" t="str">
        <f t="shared" si="4"/>
        <v>2022002</v>
      </c>
      <c r="C141" s="3" t="s">
        <v>7</v>
      </c>
      <c r="D141" s="3" t="str">
        <f>"34112200519"</f>
        <v>34112200519</v>
      </c>
      <c r="E141" s="3">
        <v>68.599999999999994</v>
      </c>
      <c r="F141" s="3">
        <v>57</v>
      </c>
      <c r="G141" s="3">
        <f t="shared" si="5"/>
        <v>61.639999999999993</v>
      </c>
      <c r="H141" s="3" t="s">
        <v>5</v>
      </c>
    </row>
    <row r="142" spans="1:8" ht="15" customHeight="1" x14ac:dyDescent="0.2">
      <c r="A142" s="3">
        <v>50</v>
      </c>
      <c r="B142" s="3" t="str">
        <f t="shared" si="4"/>
        <v>2022002</v>
      </c>
      <c r="C142" s="3" t="s">
        <v>7</v>
      </c>
      <c r="D142" s="3" t="str">
        <f>"34112200520"</f>
        <v>34112200520</v>
      </c>
      <c r="E142" s="3">
        <v>70</v>
      </c>
      <c r="F142" s="3">
        <v>86</v>
      </c>
      <c r="G142" s="3">
        <f t="shared" si="5"/>
        <v>79.599999999999994</v>
      </c>
      <c r="H142" s="3" t="s">
        <v>5</v>
      </c>
    </row>
    <row r="143" spans="1:8" ht="15" customHeight="1" x14ac:dyDescent="0.2">
      <c r="A143" s="3">
        <v>51</v>
      </c>
      <c r="B143" s="3" t="str">
        <f t="shared" si="4"/>
        <v>2022002</v>
      </c>
      <c r="C143" s="3" t="s">
        <v>7</v>
      </c>
      <c r="D143" s="3" t="str">
        <f>"34112200521"</f>
        <v>34112200521</v>
      </c>
      <c r="E143" s="3">
        <v>70</v>
      </c>
      <c r="F143" s="3">
        <v>68.8</v>
      </c>
      <c r="G143" s="3">
        <f t="shared" si="5"/>
        <v>69.28</v>
      </c>
      <c r="H143" s="3" t="s">
        <v>5</v>
      </c>
    </row>
    <row r="144" spans="1:8" ht="15" customHeight="1" x14ac:dyDescent="0.2">
      <c r="A144" s="3">
        <v>52</v>
      </c>
      <c r="B144" s="3" t="str">
        <f t="shared" si="4"/>
        <v>2022002</v>
      </c>
      <c r="C144" s="3" t="s">
        <v>7</v>
      </c>
      <c r="D144" s="3" t="str">
        <f>"34112200522"</f>
        <v>34112200522</v>
      </c>
      <c r="E144" s="3">
        <v>76</v>
      </c>
      <c r="F144" s="3">
        <v>53.4</v>
      </c>
      <c r="G144" s="3">
        <f t="shared" si="5"/>
        <v>62.44</v>
      </c>
      <c r="H144" s="3" t="s">
        <v>5</v>
      </c>
    </row>
    <row r="145" spans="1:8" ht="15" customHeight="1" x14ac:dyDescent="0.2">
      <c r="A145" s="3">
        <v>53</v>
      </c>
      <c r="B145" s="3" t="str">
        <f t="shared" si="4"/>
        <v>2022002</v>
      </c>
      <c r="C145" s="3" t="s">
        <v>7</v>
      </c>
      <c r="D145" s="3" t="str">
        <f>"34112200523"</f>
        <v>34112200523</v>
      </c>
      <c r="E145" s="3">
        <v>84</v>
      </c>
      <c r="F145" s="3">
        <v>61.2</v>
      </c>
      <c r="G145" s="3">
        <f t="shared" si="5"/>
        <v>70.319999999999993</v>
      </c>
      <c r="H145" s="3" t="s">
        <v>5</v>
      </c>
    </row>
    <row r="146" spans="1:8" ht="15" customHeight="1" x14ac:dyDescent="0.2">
      <c r="A146" s="3">
        <v>54</v>
      </c>
      <c r="B146" s="3" t="str">
        <f t="shared" si="4"/>
        <v>2022002</v>
      </c>
      <c r="C146" s="3" t="s">
        <v>7</v>
      </c>
      <c r="D146" s="3" t="str">
        <f>"34112200524"</f>
        <v>34112200524</v>
      </c>
      <c r="E146" s="3">
        <v>0</v>
      </c>
      <c r="F146" s="3">
        <v>0</v>
      </c>
      <c r="G146" s="3">
        <f t="shared" si="5"/>
        <v>0</v>
      </c>
      <c r="H146" s="3" t="s">
        <v>6</v>
      </c>
    </row>
    <row r="147" spans="1:8" ht="15" customHeight="1" x14ac:dyDescent="0.2">
      <c r="A147" s="3">
        <v>55</v>
      </c>
      <c r="B147" s="3" t="str">
        <f t="shared" si="4"/>
        <v>2022002</v>
      </c>
      <c r="C147" s="3" t="s">
        <v>7</v>
      </c>
      <c r="D147" s="3" t="str">
        <f>"34112200525"</f>
        <v>34112200525</v>
      </c>
      <c r="E147" s="3">
        <v>0</v>
      </c>
      <c r="F147" s="3">
        <v>0</v>
      </c>
      <c r="G147" s="3">
        <f t="shared" si="5"/>
        <v>0</v>
      </c>
      <c r="H147" s="3" t="s">
        <v>6</v>
      </c>
    </row>
    <row r="148" spans="1:8" ht="15" customHeight="1" x14ac:dyDescent="0.2">
      <c r="A148" s="3">
        <v>56</v>
      </c>
      <c r="B148" s="3" t="str">
        <f t="shared" si="4"/>
        <v>2022002</v>
      </c>
      <c r="C148" s="3" t="s">
        <v>7</v>
      </c>
      <c r="D148" s="3" t="str">
        <f>"34112200526"</f>
        <v>34112200526</v>
      </c>
      <c r="E148" s="3">
        <v>82.2</v>
      </c>
      <c r="F148" s="3">
        <v>90</v>
      </c>
      <c r="G148" s="3">
        <f t="shared" si="5"/>
        <v>86.88</v>
      </c>
      <c r="H148" s="3" t="s">
        <v>5</v>
      </c>
    </row>
    <row r="149" spans="1:8" ht="15" customHeight="1" x14ac:dyDescent="0.2">
      <c r="A149" s="3">
        <v>57</v>
      </c>
      <c r="B149" s="3" t="str">
        <f t="shared" si="4"/>
        <v>2022002</v>
      </c>
      <c r="C149" s="3" t="s">
        <v>7</v>
      </c>
      <c r="D149" s="3" t="str">
        <f>"34112200527"</f>
        <v>34112200527</v>
      </c>
      <c r="E149" s="3">
        <v>33.799999999999997</v>
      </c>
      <c r="F149" s="3">
        <v>60.8</v>
      </c>
      <c r="G149" s="3">
        <f t="shared" si="5"/>
        <v>50</v>
      </c>
      <c r="H149" s="3" t="s">
        <v>5</v>
      </c>
    </row>
    <row r="150" spans="1:8" ht="15" customHeight="1" x14ac:dyDescent="0.2">
      <c r="A150" s="3">
        <v>58</v>
      </c>
      <c r="B150" s="3" t="str">
        <f t="shared" si="4"/>
        <v>2022002</v>
      </c>
      <c r="C150" s="3" t="s">
        <v>7</v>
      </c>
      <c r="D150" s="3" t="str">
        <f>"34112200528"</f>
        <v>34112200528</v>
      </c>
      <c r="E150" s="3">
        <v>0</v>
      </c>
      <c r="F150" s="3">
        <v>0</v>
      </c>
      <c r="G150" s="3">
        <f t="shared" si="5"/>
        <v>0</v>
      </c>
      <c r="H150" s="3" t="s">
        <v>6</v>
      </c>
    </row>
    <row r="151" spans="1:8" ht="15" customHeight="1" x14ac:dyDescent="0.2">
      <c r="A151" s="3">
        <v>59</v>
      </c>
      <c r="B151" s="3" t="str">
        <f t="shared" si="4"/>
        <v>2022002</v>
      </c>
      <c r="C151" s="3" t="s">
        <v>7</v>
      </c>
      <c r="D151" s="3" t="str">
        <f>"34112200529"</f>
        <v>34112200529</v>
      </c>
      <c r="E151" s="3">
        <v>76.599999999999994</v>
      </c>
      <c r="F151" s="3">
        <v>70</v>
      </c>
      <c r="G151" s="3">
        <f t="shared" si="5"/>
        <v>72.64</v>
      </c>
      <c r="H151" s="3" t="s">
        <v>5</v>
      </c>
    </row>
    <row r="152" spans="1:8" ht="15" customHeight="1" x14ac:dyDescent="0.2">
      <c r="A152" s="3">
        <v>60</v>
      </c>
      <c r="B152" s="3" t="str">
        <f t="shared" si="4"/>
        <v>2022002</v>
      </c>
      <c r="C152" s="3" t="s">
        <v>7</v>
      </c>
      <c r="D152" s="3" t="str">
        <f>"34112200530"</f>
        <v>34112200530</v>
      </c>
      <c r="E152" s="3">
        <v>80.2</v>
      </c>
      <c r="F152" s="3">
        <v>55.6</v>
      </c>
      <c r="G152" s="3">
        <f t="shared" si="5"/>
        <v>65.44</v>
      </c>
      <c r="H152" s="3" t="s">
        <v>5</v>
      </c>
    </row>
    <row r="153" spans="1:8" ht="15" customHeight="1" x14ac:dyDescent="0.2">
      <c r="A153" s="3">
        <v>61</v>
      </c>
      <c r="B153" s="3" t="str">
        <f t="shared" si="4"/>
        <v>2022002</v>
      </c>
      <c r="C153" s="3" t="s">
        <v>7</v>
      </c>
      <c r="D153" s="3" t="str">
        <f>"34112200601"</f>
        <v>34112200601</v>
      </c>
      <c r="E153" s="3">
        <v>76.8</v>
      </c>
      <c r="F153" s="3">
        <v>54.8</v>
      </c>
      <c r="G153" s="3">
        <f t="shared" si="5"/>
        <v>63.599999999999994</v>
      </c>
      <c r="H153" s="3" t="s">
        <v>5</v>
      </c>
    </row>
    <row r="154" spans="1:8" ht="15" customHeight="1" x14ac:dyDescent="0.2">
      <c r="A154" s="3">
        <v>62</v>
      </c>
      <c r="B154" s="3" t="str">
        <f t="shared" si="4"/>
        <v>2022002</v>
      </c>
      <c r="C154" s="3" t="s">
        <v>7</v>
      </c>
      <c r="D154" s="3" t="str">
        <f>"34112200602"</f>
        <v>34112200602</v>
      </c>
      <c r="E154" s="3">
        <v>66.599999999999994</v>
      </c>
      <c r="F154" s="3">
        <v>44.8</v>
      </c>
      <c r="G154" s="3">
        <f t="shared" si="5"/>
        <v>53.519999999999996</v>
      </c>
      <c r="H154" s="3" t="s">
        <v>5</v>
      </c>
    </row>
    <row r="155" spans="1:8" ht="15" customHeight="1" x14ac:dyDescent="0.2">
      <c r="A155" s="3">
        <v>63</v>
      </c>
      <c r="B155" s="3" t="str">
        <f t="shared" si="4"/>
        <v>2022002</v>
      </c>
      <c r="C155" s="3" t="s">
        <v>7</v>
      </c>
      <c r="D155" s="3" t="str">
        <f>"34112200603"</f>
        <v>34112200603</v>
      </c>
      <c r="E155" s="3">
        <v>0</v>
      </c>
      <c r="F155" s="3">
        <v>0</v>
      </c>
      <c r="G155" s="3">
        <f t="shared" si="5"/>
        <v>0</v>
      </c>
      <c r="H155" s="3" t="s">
        <v>6</v>
      </c>
    </row>
    <row r="156" spans="1:8" ht="15" customHeight="1" x14ac:dyDescent="0.2">
      <c r="A156" s="3">
        <v>64</v>
      </c>
      <c r="B156" s="3" t="str">
        <f t="shared" si="4"/>
        <v>2022002</v>
      </c>
      <c r="C156" s="3" t="s">
        <v>7</v>
      </c>
      <c r="D156" s="3" t="str">
        <f>"34112200604"</f>
        <v>34112200604</v>
      </c>
      <c r="E156" s="3">
        <v>84.4</v>
      </c>
      <c r="F156" s="3">
        <v>50</v>
      </c>
      <c r="G156" s="3">
        <f t="shared" si="5"/>
        <v>63.760000000000005</v>
      </c>
      <c r="H156" s="3" t="s">
        <v>5</v>
      </c>
    </row>
    <row r="157" spans="1:8" ht="15" customHeight="1" x14ac:dyDescent="0.2">
      <c r="A157" s="3">
        <v>65</v>
      </c>
      <c r="B157" s="3" t="str">
        <f t="shared" ref="B157:B212" si="6">"2022002"</f>
        <v>2022002</v>
      </c>
      <c r="C157" s="3" t="s">
        <v>7</v>
      </c>
      <c r="D157" s="3" t="str">
        <f>"34112200605"</f>
        <v>34112200605</v>
      </c>
      <c r="E157" s="3">
        <v>55.8</v>
      </c>
      <c r="F157" s="3">
        <v>36.4</v>
      </c>
      <c r="G157" s="3">
        <f t="shared" si="5"/>
        <v>44.16</v>
      </c>
      <c r="H157" s="3" t="s">
        <v>5</v>
      </c>
    </row>
    <row r="158" spans="1:8" ht="15" customHeight="1" x14ac:dyDescent="0.2">
      <c r="A158" s="3">
        <v>66</v>
      </c>
      <c r="B158" s="3" t="str">
        <f t="shared" si="6"/>
        <v>2022002</v>
      </c>
      <c r="C158" s="3" t="s">
        <v>7</v>
      </c>
      <c r="D158" s="3" t="str">
        <f>"34112200606"</f>
        <v>34112200606</v>
      </c>
      <c r="E158" s="3">
        <v>82.2</v>
      </c>
      <c r="F158" s="3">
        <v>64.599999999999994</v>
      </c>
      <c r="G158" s="3">
        <f t="shared" si="5"/>
        <v>71.64</v>
      </c>
      <c r="H158" s="3" t="s">
        <v>5</v>
      </c>
    </row>
    <row r="159" spans="1:8" ht="15" customHeight="1" x14ac:dyDescent="0.2">
      <c r="A159" s="3">
        <v>67</v>
      </c>
      <c r="B159" s="3" t="str">
        <f t="shared" si="6"/>
        <v>2022002</v>
      </c>
      <c r="C159" s="3" t="s">
        <v>7</v>
      </c>
      <c r="D159" s="3" t="str">
        <f>"34112200607"</f>
        <v>34112200607</v>
      </c>
      <c r="E159" s="3">
        <v>74.599999999999994</v>
      </c>
      <c r="F159" s="3">
        <v>47</v>
      </c>
      <c r="G159" s="3">
        <f t="shared" si="5"/>
        <v>58.04</v>
      </c>
      <c r="H159" s="3" t="s">
        <v>5</v>
      </c>
    </row>
    <row r="160" spans="1:8" ht="15" customHeight="1" x14ac:dyDescent="0.2">
      <c r="A160" s="3">
        <v>68</v>
      </c>
      <c r="B160" s="3" t="str">
        <f t="shared" si="6"/>
        <v>2022002</v>
      </c>
      <c r="C160" s="3" t="s">
        <v>7</v>
      </c>
      <c r="D160" s="3" t="str">
        <f>"34112200608"</f>
        <v>34112200608</v>
      </c>
      <c r="E160" s="3">
        <v>77</v>
      </c>
      <c r="F160" s="3">
        <v>77.400000000000006</v>
      </c>
      <c r="G160" s="3">
        <f t="shared" si="5"/>
        <v>77.240000000000009</v>
      </c>
      <c r="H160" s="3" t="s">
        <v>5</v>
      </c>
    </row>
    <row r="161" spans="1:8" ht="15" customHeight="1" x14ac:dyDescent="0.2">
      <c r="A161" s="3">
        <v>69</v>
      </c>
      <c r="B161" s="3" t="str">
        <f t="shared" si="6"/>
        <v>2022002</v>
      </c>
      <c r="C161" s="3" t="s">
        <v>7</v>
      </c>
      <c r="D161" s="3" t="str">
        <f>"34112200609"</f>
        <v>34112200609</v>
      </c>
      <c r="E161" s="3">
        <v>85</v>
      </c>
      <c r="F161" s="3">
        <v>53.4</v>
      </c>
      <c r="G161" s="3">
        <f t="shared" si="5"/>
        <v>66.039999999999992</v>
      </c>
      <c r="H161" s="3" t="s">
        <v>5</v>
      </c>
    </row>
    <row r="162" spans="1:8" ht="15" customHeight="1" x14ac:dyDescent="0.2">
      <c r="A162" s="3">
        <v>70</v>
      </c>
      <c r="B162" s="3" t="str">
        <f t="shared" si="6"/>
        <v>2022002</v>
      </c>
      <c r="C162" s="3" t="s">
        <v>7</v>
      </c>
      <c r="D162" s="3" t="str">
        <f>"34112200610"</f>
        <v>34112200610</v>
      </c>
      <c r="E162" s="3">
        <v>0</v>
      </c>
      <c r="F162" s="3">
        <v>0</v>
      </c>
      <c r="G162" s="3">
        <f t="shared" si="5"/>
        <v>0</v>
      </c>
      <c r="H162" s="3" t="s">
        <v>6</v>
      </c>
    </row>
    <row r="163" spans="1:8" ht="15" customHeight="1" x14ac:dyDescent="0.2">
      <c r="A163" s="3">
        <v>71</v>
      </c>
      <c r="B163" s="3" t="str">
        <f t="shared" si="6"/>
        <v>2022002</v>
      </c>
      <c r="C163" s="3" t="s">
        <v>7</v>
      </c>
      <c r="D163" s="3" t="str">
        <f>"34112200611"</f>
        <v>34112200611</v>
      </c>
      <c r="E163" s="3">
        <v>69.8</v>
      </c>
      <c r="F163" s="3">
        <v>64</v>
      </c>
      <c r="G163" s="3">
        <f t="shared" si="5"/>
        <v>66.319999999999993</v>
      </c>
      <c r="H163" s="3" t="s">
        <v>5</v>
      </c>
    </row>
    <row r="164" spans="1:8" ht="15" customHeight="1" x14ac:dyDescent="0.2">
      <c r="A164" s="3">
        <v>72</v>
      </c>
      <c r="B164" s="3" t="str">
        <f t="shared" si="6"/>
        <v>2022002</v>
      </c>
      <c r="C164" s="3" t="s">
        <v>7</v>
      </c>
      <c r="D164" s="3" t="str">
        <f>"34112200612"</f>
        <v>34112200612</v>
      </c>
      <c r="E164" s="3">
        <v>56.2</v>
      </c>
      <c r="F164" s="3">
        <v>65.400000000000006</v>
      </c>
      <c r="G164" s="3">
        <f t="shared" si="5"/>
        <v>61.720000000000006</v>
      </c>
      <c r="H164" s="3" t="s">
        <v>5</v>
      </c>
    </row>
    <row r="165" spans="1:8" ht="15" customHeight="1" x14ac:dyDescent="0.2">
      <c r="A165" s="3">
        <v>73</v>
      </c>
      <c r="B165" s="3" t="str">
        <f t="shared" si="6"/>
        <v>2022002</v>
      </c>
      <c r="C165" s="3" t="s">
        <v>7</v>
      </c>
      <c r="D165" s="3" t="str">
        <f>"34112200613"</f>
        <v>34112200613</v>
      </c>
      <c r="E165" s="3">
        <v>75.8</v>
      </c>
      <c r="F165" s="3">
        <v>61</v>
      </c>
      <c r="G165" s="3">
        <f t="shared" si="5"/>
        <v>66.92</v>
      </c>
      <c r="H165" s="3" t="s">
        <v>5</v>
      </c>
    </row>
    <row r="166" spans="1:8" ht="15" customHeight="1" x14ac:dyDescent="0.2">
      <c r="A166" s="3">
        <v>74</v>
      </c>
      <c r="B166" s="3" t="str">
        <f t="shared" si="6"/>
        <v>2022002</v>
      </c>
      <c r="C166" s="3" t="s">
        <v>7</v>
      </c>
      <c r="D166" s="3" t="str">
        <f>"34112200614"</f>
        <v>34112200614</v>
      </c>
      <c r="E166" s="3">
        <v>0</v>
      </c>
      <c r="F166" s="3">
        <v>0</v>
      </c>
      <c r="G166" s="3">
        <f t="shared" si="5"/>
        <v>0</v>
      </c>
      <c r="H166" s="3" t="s">
        <v>6</v>
      </c>
    </row>
    <row r="167" spans="1:8" ht="15" customHeight="1" x14ac:dyDescent="0.2">
      <c r="A167" s="3">
        <v>75</v>
      </c>
      <c r="B167" s="3" t="str">
        <f t="shared" si="6"/>
        <v>2022002</v>
      </c>
      <c r="C167" s="3" t="s">
        <v>7</v>
      </c>
      <c r="D167" s="3" t="str">
        <f>"34112200615"</f>
        <v>34112200615</v>
      </c>
      <c r="E167" s="3">
        <v>73.599999999999994</v>
      </c>
      <c r="F167" s="3">
        <v>55.8</v>
      </c>
      <c r="G167" s="3">
        <f t="shared" si="5"/>
        <v>62.919999999999995</v>
      </c>
      <c r="H167" s="3" t="s">
        <v>5</v>
      </c>
    </row>
    <row r="168" spans="1:8" ht="15" customHeight="1" x14ac:dyDescent="0.2">
      <c r="A168" s="3">
        <v>76</v>
      </c>
      <c r="B168" s="3" t="str">
        <f t="shared" si="6"/>
        <v>2022002</v>
      </c>
      <c r="C168" s="3" t="s">
        <v>7</v>
      </c>
      <c r="D168" s="3" t="str">
        <f>"34112200616"</f>
        <v>34112200616</v>
      </c>
      <c r="E168" s="3">
        <v>68</v>
      </c>
      <c r="F168" s="3">
        <v>83.6</v>
      </c>
      <c r="G168" s="3">
        <f t="shared" si="5"/>
        <v>77.36</v>
      </c>
      <c r="H168" s="3" t="s">
        <v>5</v>
      </c>
    </row>
    <row r="169" spans="1:8" ht="15" customHeight="1" x14ac:dyDescent="0.2">
      <c r="A169" s="3">
        <v>77</v>
      </c>
      <c r="B169" s="3" t="str">
        <f t="shared" si="6"/>
        <v>2022002</v>
      </c>
      <c r="C169" s="3" t="s">
        <v>7</v>
      </c>
      <c r="D169" s="3" t="str">
        <f>"34112200617"</f>
        <v>34112200617</v>
      </c>
      <c r="E169" s="3">
        <v>0</v>
      </c>
      <c r="F169" s="3">
        <v>0</v>
      </c>
      <c r="G169" s="3">
        <f t="shared" si="5"/>
        <v>0</v>
      </c>
      <c r="H169" s="3" t="s">
        <v>6</v>
      </c>
    </row>
    <row r="170" spans="1:8" ht="15" customHeight="1" x14ac:dyDescent="0.2">
      <c r="A170" s="3">
        <v>78</v>
      </c>
      <c r="B170" s="3" t="str">
        <f t="shared" si="6"/>
        <v>2022002</v>
      </c>
      <c r="C170" s="3" t="s">
        <v>7</v>
      </c>
      <c r="D170" s="3" t="str">
        <f>"34112200618"</f>
        <v>34112200618</v>
      </c>
      <c r="E170" s="3">
        <v>0</v>
      </c>
      <c r="F170" s="3">
        <v>0</v>
      </c>
      <c r="G170" s="3">
        <f t="shared" si="5"/>
        <v>0</v>
      </c>
      <c r="H170" s="3" t="s">
        <v>6</v>
      </c>
    </row>
    <row r="171" spans="1:8" ht="15" customHeight="1" x14ac:dyDescent="0.2">
      <c r="A171" s="3">
        <v>79</v>
      </c>
      <c r="B171" s="3" t="str">
        <f t="shared" si="6"/>
        <v>2022002</v>
      </c>
      <c r="C171" s="3" t="s">
        <v>7</v>
      </c>
      <c r="D171" s="3" t="str">
        <f>"34112200619"</f>
        <v>34112200619</v>
      </c>
      <c r="E171" s="3">
        <v>75.8</v>
      </c>
      <c r="F171" s="3">
        <v>58.4</v>
      </c>
      <c r="G171" s="3">
        <f t="shared" si="5"/>
        <v>65.36</v>
      </c>
      <c r="H171" s="3" t="s">
        <v>5</v>
      </c>
    </row>
    <row r="172" spans="1:8" ht="15" customHeight="1" x14ac:dyDescent="0.2">
      <c r="A172" s="3">
        <v>80</v>
      </c>
      <c r="B172" s="3" t="str">
        <f t="shared" si="6"/>
        <v>2022002</v>
      </c>
      <c r="C172" s="3" t="s">
        <v>7</v>
      </c>
      <c r="D172" s="3" t="str">
        <f>"34112200620"</f>
        <v>34112200620</v>
      </c>
      <c r="E172" s="3">
        <v>55.6</v>
      </c>
      <c r="F172" s="3">
        <v>61.8</v>
      </c>
      <c r="G172" s="3">
        <f t="shared" si="5"/>
        <v>59.32</v>
      </c>
      <c r="H172" s="3" t="s">
        <v>5</v>
      </c>
    </row>
    <row r="173" spans="1:8" ht="15" customHeight="1" x14ac:dyDescent="0.2">
      <c r="A173" s="3">
        <v>81</v>
      </c>
      <c r="B173" s="3" t="str">
        <f t="shared" si="6"/>
        <v>2022002</v>
      </c>
      <c r="C173" s="3" t="s">
        <v>7</v>
      </c>
      <c r="D173" s="3" t="str">
        <f>"34112200621"</f>
        <v>34112200621</v>
      </c>
      <c r="E173" s="3">
        <v>79.2</v>
      </c>
      <c r="F173" s="3">
        <v>60</v>
      </c>
      <c r="G173" s="3">
        <f t="shared" si="5"/>
        <v>67.680000000000007</v>
      </c>
      <c r="H173" s="3" t="s">
        <v>5</v>
      </c>
    </row>
    <row r="174" spans="1:8" ht="15" customHeight="1" x14ac:dyDescent="0.2">
      <c r="A174" s="3">
        <v>82</v>
      </c>
      <c r="B174" s="3" t="str">
        <f t="shared" si="6"/>
        <v>2022002</v>
      </c>
      <c r="C174" s="3" t="s">
        <v>7</v>
      </c>
      <c r="D174" s="3" t="str">
        <f>"34112200622"</f>
        <v>34112200622</v>
      </c>
      <c r="E174" s="3">
        <v>69.8</v>
      </c>
      <c r="F174" s="3">
        <v>46.4</v>
      </c>
      <c r="G174" s="3">
        <f t="shared" si="5"/>
        <v>55.760000000000005</v>
      </c>
      <c r="H174" s="3" t="s">
        <v>5</v>
      </c>
    </row>
    <row r="175" spans="1:8" ht="15" customHeight="1" x14ac:dyDescent="0.2">
      <c r="A175" s="3">
        <v>83</v>
      </c>
      <c r="B175" s="3" t="str">
        <f t="shared" si="6"/>
        <v>2022002</v>
      </c>
      <c r="C175" s="3" t="s">
        <v>7</v>
      </c>
      <c r="D175" s="3" t="str">
        <f>"34112200623"</f>
        <v>34112200623</v>
      </c>
      <c r="E175" s="3">
        <v>0</v>
      </c>
      <c r="F175" s="3">
        <v>0</v>
      </c>
      <c r="G175" s="3">
        <f t="shared" si="5"/>
        <v>0</v>
      </c>
      <c r="H175" s="3" t="s">
        <v>6</v>
      </c>
    </row>
    <row r="176" spans="1:8" ht="15" customHeight="1" x14ac:dyDescent="0.2">
      <c r="A176" s="3">
        <v>84</v>
      </c>
      <c r="B176" s="3" t="str">
        <f t="shared" si="6"/>
        <v>2022002</v>
      </c>
      <c r="C176" s="3" t="s">
        <v>7</v>
      </c>
      <c r="D176" s="3" t="str">
        <f>"34112200624"</f>
        <v>34112200624</v>
      </c>
      <c r="E176" s="3">
        <v>66.599999999999994</v>
      </c>
      <c r="F176" s="3">
        <v>44.8</v>
      </c>
      <c r="G176" s="3">
        <f t="shared" si="5"/>
        <v>53.519999999999996</v>
      </c>
      <c r="H176" s="3" t="s">
        <v>5</v>
      </c>
    </row>
    <row r="177" spans="1:8" ht="15" customHeight="1" x14ac:dyDescent="0.2">
      <c r="A177" s="3">
        <v>85</v>
      </c>
      <c r="B177" s="3" t="str">
        <f t="shared" si="6"/>
        <v>2022002</v>
      </c>
      <c r="C177" s="3" t="s">
        <v>7</v>
      </c>
      <c r="D177" s="3" t="str">
        <f>"34112200625"</f>
        <v>34112200625</v>
      </c>
      <c r="E177" s="3">
        <v>72</v>
      </c>
      <c r="F177" s="3">
        <v>62.2</v>
      </c>
      <c r="G177" s="3">
        <f t="shared" si="5"/>
        <v>66.12</v>
      </c>
      <c r="H177" s="3" t="s">
        <v>5</v>
      </c>
    </row>
    <row r="178" spans="1:8" ht="15" customHeight="1" x14ac:dyDescent="0.2">
      <c r="A178" s="3">
        <v>86</v>
      </c>
      <c r="B178" s="3" t="str">
        <f t="shared" si="6"/>
        <v>2022002</v>
      </c>
      <c r="C178" s="3" t="s">
        <v>7</v>
      </c>
      <c r="D178" s="3" t="str">
        <f>"34112200626"</f>
        <v>34112200626</v>
      </c>
      <c r="E178" s="3">
        <v>0</v>
      </c>
      <c r="F178" s="3">
        <v>0</v>
      </c>
      <c r="G178" s="3">
        <f t="shared" si="5"/>
        <v>0</v>
      </c>
      <c r="H178" s="3" t="s">
        <v>6</v>
      </c>
    </row>
    <row r="179" spans="1:8" ht="15" customHeight="1" x14ac:dyDescent="0.2">
      <c r="A179" s="3">
        <v>87</v>
      </c>
      <c r="B179" s="3" t="str">
        <f t="shared" si="6"/>
        <v>2022002</v>
      </c>
      <c r="C179" s="3" t="s">
        <v>7</v>
      </c>
      <c r="D179" s="3" t="str">
        <f>"34112200627"</f>
        <v>34112200627</v>
      </c>
      <c r="E179" s="3">
        <v>56.4</v>
      </c>
      <c r="F179" s="3">
        <v>73.2</v>
      </c>
      <c r="G179" s="3">
        <f t="shared" si="5"/>
        <v>66.48</v>
      </c>
      <c r="H179" s="3" t="s">
        <v>5</v>
      </c>
    </row>
    <row r="180" spans="1:8" ht="15" customHeight="1" x14ac:dyDescent="0.2">
      <c r="A180" s="3">
        <v>88</v>
      </c>
      <c r="B180" s="3" t="str">
        <f t="shared" si="6"/>
        <v>2022002</v>
      </c>
      <c r="C180" s="3" t="s">
        <v>7</v>
      </c>
      <c r="D180" s="3" t="str">
        <f>"34112200628"</f>
        <v>34112200628</v>
      </c>
      <c r="E180" s="3">
        <v>0</v>
      </c>
      <c r="F180" s="3">
        <v>0</v>
      </c>
      <c r="G180" s="3">
        <f t="shared" si="5"/>
        <v>0</v>
      </c>
      <c r="H180" s="3" t="s">
        <v>6</v>
      </c>
    </row>
    <row r="181" spans="1:8" ht="15" customHeight="1" x14ac:dyDescent="0.2">
      <c r="A181" s="3">
        <v>89</v>
      </c>
      <c r="B181" s="3" t="str">
        <f t="shared" si="6"/>
        <v>2022002</v>
      </c>
      <c r="C181" s="3" t="s">
        <v>7</v>
      </c>
      <c r="D181" s="3" t="str">
        <f>"34112200629"</f>
        <v>34112200629</v>
      </c>
      <c r="E181" s="3">
        <v>56.4</v>
      </c>
      <c r="F181" s="3">
        <v>61.2</v>
      </c>
      <c r="G181" s="3">
        <f t="shared" si="5"/>
        <v>59.28</v>
      </c>
      <c r="H181" s="3" t="s">
        <v>5</v>
      </c>
    </row>
    <row r="182" spans="1:8" ht="15" customHeight="1" x14ac:dyDescent="0.2">
      <c r="A182" s="3">
        <v>90</v>
      </c>
      <c r="B182" s="3" t="str">
        <f t="shared" si="6"/>
        <v>2022002</v>
      </c>
      <c r="C182" s="3" t="s">
        <v>7</v>
      </c>
      <c r="D182" s="3" t="str">
        <f>"34112200630"</f>
        <v>34112200630</v>
      </c>
      <c r="E182" s="3">
        <v>0</v>
      </c>
      <c r="F182" s="3">
        <v>0</v>
      </c>
      <c r="G182" s="3">
        <f t="shared" si="5"/>
        <v>0</v>
      </c>
      <c r="H182" s="3" t="s">
        <v>6</v>
      </c>
    </row>
    <row r="183" spans="1:8" ht="15" customHeight="1" x14ac:dyDescent="0.2">
      <c r="A183" s="3">
        <v>91</v>
      </c>
      <c r="B183" s="3" t="str">
        <f t="shared" si="6"/>
        <v>2022002</v>
      </c>
      <c r="C183" s="3" t="s">
        <v>7</v>
      </c>
      <c r="D183" s="3" t="str">
        <f>"34112200701"</f>
        <v>34112200701</v>
      </c>
      <c r="E183" s="3">
        <v>76.400000000000006</v>
      </c>
      <c r="F183" s="3">
        <v>60.4</v>
      </c>
      <c r="G183" s="3">
        <f t="shared" si="5"/>
        <v>66.8</v>
      </c>
      <c r="H183" s="3" t="s">
        <v>5</v>
      </c>
    </row>
    <row r="184" spans="1:8" ht="15" customHeight="1" x14ac:dyDescent="0.2">
      <c r="A184" s="3">
        <v>92</v>
      </c>
      <c r="B184" s="3" t="str">
        <f t="shared" si="6"/>
        <v>2022002</v>
      </c>
      <c r="C184" s="3" t="s">
        <v>7</v>
      </c>
      <c r="D184" s="3" t="str">
        <f>"34112200702"</f>
        <v>34112200702</v>
      </c>
      <c r="E184" s="3">
        <v>58.2</v>
      </c>
      <c r="F184" s="3">
        <v>54.2</v>
      </c>
      <c r="G184" s="3">
        <f t="shared" si="5"/>
        <v>55.800000000000004</v>
      </c>
      <c r="H184" s="3" t="s">
        <v>5</v>
      </c>
    </row>
    <row r="185" spans="1:8" ht="15" customHeight="1" x14ac:dyDescent="0.2">
      <c r="A185" s="3">
        <v>93</v>
      </c>
      <c r="B185" s="3" t="str">
        <f t="shared" si="6"/>
        <v>2022002</v>
      </c>
      <c r="C185" s="3" t="s">
        <v>7</v>
      </c>
      <c r="D185" s="3" t="str">
        <f>"34112200703"</f>
        <v>34112200703</v>
      </c>
      <c r="E185" s="3">
        <v>80</v>
      </c>
      <c r="F185" s="3">
        <v>74.400000000000006</v>
      </c>
      <c r="G185" s="3">
        <f t="shared" si="5"/>
        <v>76.64</v>
      </c>
      <c r="H185" s="3" t="s">
        <v>5</v>
      </c>
    </row>
    <row r="186" spans="1:8" ht="15" customHeight="1" x14ac:dyDescent="0.2">
      <c r="A186" s="3">
        <v>94</v>
      </c>
      <c r="B186" s="3" t="str">
        <f t="shared" si="6"/>
        <v>2022002</v>
      </c>
      <c r="C186" s="3" t="s">
        <v>7</v>
      </c>
      <c r="D186" s="3" t="str">
        <f>"34112200704"</f>
        <v>34112200704</v>
      </c>
      <c r="E186" s="3">
        <v>74</v>
      </c>
      <c r="F186" s="3">
        <v>43.2</v>
      </c>
      <c r="G186" s="3">
        <f t="shared" si="5"/>
        <v>55.52</v>
      </c>
      <c r="H186" s="3" t="s">
        <v>5</v>
      </c>
    </row>
    <row r="187" spans="1:8" ht="15" customHeight="1" x14ac:dyDescent="0.2">
      <c r="A187" s="3">
        <v>95</v>
      </c>
      <c r="B187" s="3" t="str">
        <f t="shared" si="6"/>
        <v>2022002</v>
      </c>
      <c r="C187" s="3" t="s">
        <v>7</v>
      </c>
      <c r="D187" s="3" t="str">
        <f>"34112200705"</f>
        <v>34112200705</v>
      </c>
      <c r="E187" s="3">
        <v>76.8</v>
      </c>
      <c r="F187" s="3">
        <v>63.4</v>
      </c>
      <c r="G187" s="3">
        <f t="shared" si="5"/>
        <v>68.759999999999991</v>
      </c>
      <c r="H187" s="3" t="s">
        <v>5</v>
      </c>
    </row>
    <row r="188" spans="1:8" ht="15" customHeight="1" x14ac:dyDescent="0.2">
      <c r="A188" s="3">
        <v>96</v>
      </c>
      <c r="B188" s="3" t="str">
        <f t="shared" si="6"/>
        <v>2022002</v>
      </c>
      <c r="C188" s="3" t="s">
        <v>7</v>
      </c>
      <c r="D188" s="3" t="str">
        <f>"34112200706"</f>
        <v>34112200706</v>
      </c>
      <c r="E188" s="3">
        <v>80.400000000000006</v>
      </c>
      <c r="F188" s="3">
        <v>45.4</v>
      </c>
      <c r="G188" s="3">
        <f t="shared" si="5"/>
        <v>59.400000000000006</v>
      </c>
      <c r="H188" s="3" t="s">
        <v>5</v>
      </c>
    </row>
    <row r="189" spans="1:8" ht="15" customHeight="1" x14ac:dyDescent="0.2">
      <c r="A189" s="3">
        <v>97</v>
      </c>
      <c r="B189" s="3" t="str">
        <f t="shared" si="6"/>
        <v>2022002</v>
      </c>
      <c r="C189" s="3" t="s">
        <v>7</v>
      </c>
      <c r="D189" s="3" t="str">
        <f>"34112200707"</f>
        <v>34112200707</v>
      </c>
      <c r="E189" s="3">
        <v>71</v>
      </c>
      <c r="F189" s="3">
        <v>56.6</v>
      </c>
      <c r="G189" s="3">
        <f t="shared" si="5"/>
        <v>62.36</v>
      </c>
      <c r="H189" s="3" t="s">
        <v>5</v>
      </c>
    </row>
    <row r="190" spans="1:8" ht="15" customHeight="1" x14ac:dyDescent="0.2">
      <c r="A190" s="3">
        <v>98</v>
      </c>
      <c r="B190" s="3" t="str">
        <f t="shared" si="6"/>
        <v>2022002</v>
      </c>
      <c r="C190" s="3" t="s">
        <v>7</v>
      </c>
      <c r="D190" s="3" t="str">
        <f>"34112200708"</f>
        <v>34112200708</v>
      </c>
      <c r="E190" s="3">
        <v>0</v>
      </c>
      <c r="F190" s="3">
        <v>0</v>
      </c>
      <c r="G190" s="3">
        <f t="shared" si="5"/>
        <v>0</v>
      </c>
      <c r="H190" s="3" t="s">
        <v>6</v>
      </c>
    </row>
    <row r="191" spans="1:8" ht="15" customHeight="1" x14ac:dyDescent="0.2">
      <c r="A191" s="3">
        <v>99</v>
      </c>
      <c r="B191" s="3" t="str">
        <f t="shared" si="6"/>
        <v>2022002</v>
      </c>
      <c r="C191" s="3" t="s">
        <v>7</v>
      </c>
      <c r="D191" s="3" t="str">
        <f>"34112200709"</f>
        <v>34112200709</v>
      </c>
      <c r="E191" s="3">
        <v>58.2</v>
      </c>
      <c r="F191" s="3">
        <v>46.8</v>
      </c>
      <c r="G191" s="3">
        <f t="shared" si="5"/>
        <v>51.36</v>
      </c>
      <c r="H191" s="3" t="s">
        <v>5</v>
      </c>
    </row>
    <row r="192" spans="1:8" ht="15" customHeight="1" x14ac:dyDescent="0.2">
      <c r="A192" s="3">
        <v>100</v>
      </c>
      <c r="B192" s="3" t="str">
        <f t="shared" si="6"/>
        <v>2022002</v>
      </c>
      <c r="C192" s="3" t="s">
        <v>7</v>
      </c>
      <c r="D192" s="3" t="str">
        <f>"34112200710"</f>
        <v>34112200710</v>
      </c>
      <c r="E192" s="3">
        <v>80.599999999999994</v>
      </c>
      <c r="F192" s="3">
        <v>64.8</v>
      </c>
      <c r="G192" s="3">
        <f t="shared" si="5"/>
        <v>71.12</v>
      </c>
      <c r="H192" s="3" t="s">
        <v>5</v>
      </c>
    </row>
    <row r="193" spans="1:8" ht="15" customHeight="1" x14ac:dyDescent="0.2">
      <c r="A193" s="3">
        <v>101</v>
      </c>
      <c r="B193" s="3" t="str">
        <f t="shared" si="6"/>
        <v>2022002</v>
      </c>
      <c r="C193" s="3" t="s">
        <v>7</v>
      </c>
      <c r="D193" s="3" t="str">
        <f>"34112200711"</f>
        <v>34112200711</v>
      </c>
      <c r="E193" s="3">
        <v>39.200000000000003</v>
      </c>
      <c r="F193" s="3">
        <v>26</v>
      </c>
      <c r="G193" s="3">
        <f t="shared" si="5"/>
        <v>31.28</v>
      </c>
      <c r="H193" s="3" t="s">
        <v>5</v>
      </c>
    </row>
    <row r="194" spans="1:8" ht="15" customHeight="1" x14ac:dyDescent="0.2">
      <c r="A194" s="3">
        <v>102</v>
      </c>
      <c r="B194" s="3" t="str">
        <f t="shared" si="6"/>
        <v>2022002</v>
      </c>
      <c r="C194" s="3" t="s">
        <v>7</v>
      </c>
      <c r="D194" s="3" t="str">
        <f>"34112200712"</f>
        <v>34112200712</v>
      </c>
      <c r="E194" s="3">
        <v>82.6</v>
      </c>
      <c r="F194" s="3">
        <v>75.599999999999994</v>
      </c>
      <c r="G194" s="3">
        <f t="shared" si="5"/>
        <v>78.399999999999991</v>
      </c>
      <c r="H194" s="3" t="s">
        <v>5</v>
      </c>
    </row>
    <row r="195" spans="1:8" ht="15" customHeight="1" x14ac:dyDescent="0.2">
      <c r="A195" s="3">
        <v>103</v>
      </c>
      <c r="B195" s="3" t="str">
        <f t="shared" si="6"/>
        <v>2022002</v>
      </c>
      <c r="C195" s="3" t="s">
        <v>7</v>
      </c>
      <c r="D195" s="3" t="str">
        <f>"34112200713"</f>
        <v>34112200713</v>
      </c>
      <c r="E195" s="3">
        <v>82.2</v>
      </c>
      <c r="F195" s="3">
        <v>82</v>
      </c>
      <c r="G195" s="3">
        <f t="shared" si="5"/>
        <v>82.08</v>
      </c>
      <c r="H195" s="3" t="s">
        <v>5</v>
      </c>
    </row>
    <row r="196" spans="1:8" ht="15" customHeight="1" x14ac:dyDescent="0.2">
      <c r="A196" s="3">
        <v>104</v>
      </c>
      <c r="B196" s="3" t="str">
        <f t="shared" si="6"/>
        <v>2022002</v>
      </c>
      <c r="C196" s="3" t="s">
        <v>7</v>
      </c>
      <c r="D196" s="3" t="str">
        <f>"34112200714"</f>
        <v>34112200714</v>
      </c>
      <c r="E196" s="3">
        <v>65.8</v>
      </c>
      <c r="F196" s="3">
        <v>60.8</v>
      </c>
      <c r="G196" s="3">
        <f t="shared" si="5"/>
        <v>62.8</v>
      </c>
      <c r="H196" s="3" t="s">
        <v>5</v>
      </c>
    </row>
    <row r="197" spans="1:8" ht="15" customHeight="1" x14ac:dyDescent="0.2">
      <c r="A197" s="3">
        <v>105</v>
      </c>
      <c r="B197" s="3" t="str">
        <f t="shared" si="6"/>
        <v>2022002</v>
      </c>
      <c r="C197" s="3" t="s">
        <v>7</v>
      </c>
      <c r="D197" s="3" t="str">
        <f>"34112200715"</f>
        <v>34112200715</v>
      </c>
      <c r="E197" s="3">
        <v>80.2</v>
      </c>
      <c r="F197" s="3">
        <v>66.2</v>
      </c>
      <c r="G197" s="3">
        <f t="shared" si="5"/>
        <v>71.800000000000011</v>
      </c>
      <c r="H197" s="3" t="s">
        <v>5</v>
      </c>
    </row>
    <row r="198" spans="1:8" ht="15" customHeight="1" x14ac:dyDescent="0.2">
      <c r="A198" s="3">
        <v>106</v>
      </c>
      <c r="B198" s="3" t="str">
        <f t="shared" si="6"/>
        <v>2022002</v>
      </c>
      <c r="C198" s="3" t="s">
        <v>7</v>
      </c>
      <c r="D198" s="3" t="str">
        <f>"34112200716"</f>
        <v>34112200716</v>
      </c>
      <c r="E198" s="3">
        <v>67.2</v>
      </c>
      <c r="F198" s="3">
        <v>46</v>
      </c>
      <c r="G198" s="3">
        <f t="shared" ref="G198:G263" si="7">E198*0.4+F198*0.6</f>
        <v>54.480000000000004</v>
      </c>
      <c r="H198" s="3" t="s">
        <v>5</v>
      </c>
    </row>
    <row r="199" spans="1:8" ht="15" customHeight="1" x14ac:dyDescent="0.2">
      <c r="A199" s="3">
        <v>107</v>
      </c>
      <c r="B199" s="3" t="str">
        <f t="shared" si="6"/>
        <v>2022002</v>
      </c>
      <c r="C199" s="3" t="s">
        <v>7</v>
      </c>
      <c r="D199" s="3" t="str">
        <f>"34112200717"</f>
        <v>34112200717</v>
      </c>
      <c r="E199" s="3">
        <v>52.6</v>
      </c>
      <c r="F199" s="3">
        <v>68.2</v>
      </c>
      <c r="G199" s="3">
        <f t="shared" si="7"/>
        <v>61.960000000000008</v>
      </c>
      <c r="H199" s="3" t="s">
        <v>5</v>
      </c>
    </row>
    <row r="200" spans="1:8" ht="15" customHeight="1" x14ac:dyDescent="0.2">
      <c r="A200" s="3">
        <v>108</v>
      </c>
      <c r="B200" s="3" t="str">
        <f t="shared" si="6"/>
        <v>2022002</v>
      </c>
      <c r="C200" s="3" t="s">
        <v>7</v>
      </c>
      <c r="D200" s="3" t="str">
        <f>"34112200718"</f>
        <v>34112200718</v>
      </c>
      <c r="E200" s="3">
        <v>80.2</v>
      </c>
      <c r="F200" s="3">
        <v>69</v>
      </c>
      <c r="G200" s="3">
        <f t="shared" si="7"/>
        <v>73.48</v>
      </c>
      <c r="H200" s="3" t="s">
        <v>5</v>
      </c>
    </row>
    <row r="201" spans="1:8" ht="15" customHeight="1" x14ac:dyDescent="0.2">
      <c r="A201" s="3">
        <v>109</v>
      </c>
      <c r="B201" s="3" t="str">
        <f t="shared" si="6"/>
        <v>2022002</v>
      </c>
      <c r="C201" s="3" t="s">
        <v>7</v>
      </c>
      <c r="D201" s="3" t="str">
        <f>"34112200719"</f>
        <v>34112200719</v>
      </c>
      <c r="E201" s="3">
        <v>80.8</v>
      </c>
      <c r="F201" s="3">
        <v>59</v>
      </c>
      <c r="G201" s="3">
        <f t="shared" si="7"/>
        <v>67.72</v>
      </c>
      <c r="H201" s="3" t="s">
        <v>5</v>
      </c>
    </row>
    <row r="202" spans="1:8" ht="15" customHeight="1" x14ac:dyDescent="0.2">
      <c r="A202" s="3">
        <v>110</v>
      </c>
      <c r="B202" s="3" t="str">
        <f t="shared" si="6"/>
        <v>2022002</v>
      </c>
      <c r="C202" s="3" t="s">
        <v>7</v>
      </c>
      <c r="D202" s="3" t="str">
        <f>"34112200720"</f>
        <v>34112200720</v>
      </c>
      <c r="E202" s="3">
        <v>63.6</v>
      </c>
      <c r="F202" s="3">
        <v>45.6</v>
      </c>
      <c r="G202" s="3">
        <f t="shared" si="7"/>
        <v>52.8</v>
      </c>
      <c r="H202" s="3" t="s">
        <v>5</v>
      </c>
    </row>
    <row r="203" spans="1:8" ht="15" customHeight="1" x14ac:dyDescent="0.2">
      <c r="A203" s="3">
        <v>111</v>
      </c>
      <c r="B203" s="3" t="str">
        <f t="shared" si="6"/>
        <v>2022002</v>
      </c>
      <c r="C203" s="3" t="s">
        <v>7</v>
      </c>
      <c r="D203" s="3" t="str">
        <f>"34112200721"</f>
        <v>34112200721</v>
      </c>
      <c r="E203" s="3">
        <v>0</v>
      </c>
      <c r="F203" s="3">
        <v>0</v>
      </c>
      <c r="G203" s="3">
        <f t="shared" si="7"/>
        <v>0</v>
      </c>
      <c r="H203" s="3" t="s">
        <v>6</v>
      </c>
    </row>
    <row r="204" spans="1:8" ht="15" customHeight="1" x14ac:dyDescent="0.2">
      <c r="A204" s="3">
        <v>112</v>
      </c>
      <c r="B204" s="3" t="str">
        <f t="shared" si="6"/>
        <v>2022002</v>
      </c>
      <c r="C204" s="3" t="s">
        <v>7</v>
      </c>
      <c r="D204" s="3" t="str">
        <f>"34112200722"</f>
        <v>34112200722</v>
      </c>
      <c r="E204" s="3">
        <v>0</v>
      </c>
      <c r="F204" s="3">
        <v>0</v>
      </c>
      <c r="G204" s="3">
        <f t="shared" si="7"/>
        <v>0</v>
      </c>
      <c r="H204" s="3" t="s">
        <v>6</v>
      </c>
    </row>
    <row r="205" spans="1:8" ht="15" customHeight="1" x14ac:dyDescent="0.2">
      <c r="A205" s="3">
        <v>113</v>
      </c>
      <c r="B205" s="3" t="str">
        <f t="shared" si="6"/>
        <v>2022002</v>
      </c>
      <c r="C205" s="3" t="s">
        <v>7</v>
      </c>
      <c r="D205" s="3" t="str">
        <f>"34112200723"</f>
        <v>34112200723</v>
      </c>
      <c r="E205" s="3">
        <v>49.6</v>
      </c>
      <c r="F205" s="3">
        <v>88.4</v>
      </c>
      <c r="G205" s="3">
        <f t="shared" si="7"/>
        <v>72.88</v>
      </c>
      <c r="H205" s="3" t="s">
        <v>5</v>
      </c>
    </row>
    <row r="206" spans="1:8" ht="15" customHeight="1" x14ac:dyDescent="0.2">
      <c r="A206" s="3">
        <v>114</v>
      </c>
      <c r="B206" s="3" t="str">
        <f t="shared" si="6"/>
        <v>2022002</v>
      </c>
      <c r="C206" s="3" t="s">
        <v>7</v>
      </c>
      <c r="D206" s="3" t="str">
        <f>"34112200724"</f>
        <v>34112200724</v>
      </c>
      <c r="E206" s="3">
        <v>0</v>
      </c>
      <c r="F206" s="3">
        <v>0</v>
      </c>
      <c r="G206" s="3">
        <f t="shared" si="7"/>
        <v>0</v>
      </c>
      <c r="H206" s="3" t="s">
        <v>6</v>
      </c>
    </row>
    <row r="207" spans="1:8" ht="15" customHeight="1" x14ac:dyDescent="0.2">
      <c r="A207" s="3">
        <v>115</v>
      </c>
      <c r="B207" s="3" t="str">
        <f t="shared" si="6"/>
        <v>2022002</v>
      </c>
      <c r="C207" s="3" t="s">
        <v>7</v>
      </c>
      <c r="D207" s="3" t="str">
        <f>"34112200725"</f>
        <v>34112200725</v>
      </c>
      <c r="E207" s="3">
        <v>86.6</v>
      </c>
      <c r="F207" s="3">
        <v>73</v>
      </c>
      <c r="G207" s="3">
        <f t="shared" si="7"/>
        <v>78.44</v>
      </c>
      <c r="H207" s="3" t="s">
        <v>5</v>
      </c>
    </row>
    <row r="208" spans="1:8" ht="15" customHeight="1" x14ac:dyDescent="0.2">
      <c r="A208" s="3">
        <v>116</v>
      </c>
      <c r="B208" s="3" t="str">
        <f t="shared" si="6"/>
        <v>2022002</v>
      </c>
      <c r="C208" s="3" t="s">
        <v>7</v>
      </c>
      <c r="D208" s="3" t="str">
        <f>"34112200726"</f>
        <v>34112200726</v>
      </c>
      <c r="E208" s="3">
        <v>85.4</v>
      </c>
      <c r="F208" s="3">
        <v>82.4</v>
      </c>
      <c r="G208" s="3">
        <f t="shared" si="7"/>
        <v>83.600000000000009</v>
      </c>
      <c r="H208" s="3" t="s">
        <v>5</v>
      </c>
    </row>
    <row r="209" spans="1:8" ht="15" customHeight="1" x14ac:dyDescent="0.2">
      <c r="A209" s="3">
        <v>117</v>
      </c>
      <c r="B209" s="3" t="str">
        <f t="shared" si="6"/>
        <v>2022002</v>
      </c>
      <c r="C209" s="3" t="s">
        <v>7</v>
      </c>
      <c r="D209" s="3" t="str">
        <f>"34112200727"</f>
        <v>34112200727</v>
      </c>
      <c r="E209" s="3">
        <v>69.400000000000006</v>
      </c>
      <c r="F209" s="3">
        <v>47</v>
      </c>
      <c r="G209" s="3">
        <f t="shared" si="7"/>
        <v>55.960000000000008</v>
      </c>
      <c r="H209" s="3" t="s">
        <v>5</v>
      </c>
    </row>
    <row r="210" spans="1:8" ht="15" customHeight="1" x14ac:dyDescent="0.2">
      <c r="A210" s="3">
        <v>118</v>
      </c>
      <c r="B210" s="3" t="str">
        <f t="shared" si="6"/>
        <v>2022002</v>
      </c>
      <c r="C210" s="3" t="s">
        <v>7</v>
      </c>
      <c r="D210" s="3" t="str">
        <f>"34112200728"</f>
        <v>34112200728</v>
      </c>
      <c r="E210" s="3">
        <v>78.599999999999994</v>
      </c>
      <c r="F210" s="3">
        <v>53.6</v>
      </c>
      <c r="G210" s="3">
        <f t="shared" si="7"/>
        <v>63.599999999999994</v>
      </c>
      <c r="H210" s="3" t="s">
        <v>5</v>
      </c>
    </row>
    <row r="211" spans="1:8" ht="15" customHeight="1" x14ac:dyDescent="0.2">
      <c r="A211" s="3">
        <v>119</v>
      </c>
      <c r="B211" s="3" t="str">
        <f t="shared" si="6"/>
        <v>2022002</v>
      </c>
      <c r="C211" s="3" t="s">
        <v>7</v>
      </c>
      <c r="D211" s="3" t="str">
        <f>"34112200729"</f>
        <v>34112200729</v>
      </c>
      <c r="E211" s="3">
        <v>0</v>
      </c>
      <c r="F211" s="3">
        <v>0</v>
      </c>
      <c r="G211" s="3">
        <f t="shared" si="7"/>
        <v>0</v>
      </c>
      <c r="H211" s="3" t="s">
        <v>6</v>
      </c>
    </row>
    <row r="212" spans="1:8" ht="15" customHeight="1" x14ac:dyDescent="0.2">
      <c r="A212" s="3">
        <v>120</v>
      </c>
      <c r="B212" s="3" t="str">
        <f t="shared" si="6"/>
        <v>2022002</v>
      </c>
      <c r="C212" s="3" t="s">
        <v>7</v>
      </c>
      <c r="D212" s="3" t="str">
        <f>"34112200730"</f>
        <v>34112200730</v>
      </c>
      <c r="E212" s="3">
        <v>66.8</v>
      </c>
      <c r="F212" s="3">
        <v>65.8</v>
      </c>
      <c r="G212" s="3">
        <f t="shared" si="7"/>
        <v>66.199999999999989</v>
      </c>
      <c r="H212" s="3" t="s">
        <v>5</v>
      </c>
    </row>
    <row r="213" spans="1:8" ht="15" customHeight="1" x14ac:dyDescent="0.2">
      <c r="A213" s="3"/>
      <c r="B213" s="3"/>
      <c r="C213" s="3"/>
      <c r="D213" s="3"/>
      <c r="E213" s="3"/>
      <c r="F213" s="3"/>
      <c r="G213" s="3"/>
      <c r="H213" s="3"/>
    </row>
    <row r="214" spans="1:8" ht="15" customHeight="1" x14ac:dyDescent="0.2">
      <c r="A214" s="3">
        <v>1</v>
      </c>
      <c r="B214" s="3" t="str">
        <f t="shared" ref="B214:B244" si="8">"2022003"</f>
        <v>2022003</v>
      </c>
      <c r="C214" s="3" t="s">
        <v>8</v>
      </c>
      <c r="D214" s="3" t="str">
        <f>"34112200801"</f>
        <v>34112200801</v>
      </c>
      <c r="E214" s="3">
        <v>78.400000000000006</v>
      </c>
      <c r="F214" s="3">
        <v>69.2</v>
      </c>
      <c r="G214" s="3">
        <f t="shared" si="7"/>
        <v>72.88000000000001</v>
      </c>
      <c r="H214" s="3" t="s">
        <v>5</v>
      </c>
    </row>
    <row r="215" spans="1:8" ht="15" customHeight="1" x14ac:dyDescent="0.2">
      <c r="A215" s="3">
        <v>2</v>
      </c>
      <c r="B215" s="3" t="str">
        <f t="shared" si="8"/>
        <v>2022003</v>
      </c>
      <c r="C215" s="3" t="s">
        <v>8</v>
      </c>
      <c r="D215" s="3" t="str">
        <f>"34112200802"</f>
        <v>34112200802</v>
      </c>
      <c r="E215" s="3">
        <v>0</v>
      </c>
      <c r="F215" s="3">
        <v>0</v>
      </c>
      <c r="G215" s="3">
        <f t="shared" si="7"/>
        <v>0</v>
      </c>
      <c r="H215" s="3" t="s">
        <v>6</v>
      </c>
    </row>
    <row r="216" spans="1:8" ht="15" customHeight="1" x14ac:dyDescent="0.2">
      <c r="A216" s="3">
        <v>3</v>
      </c>
      <c r="B216" s="3" t="str">
        <f t="shared" si="8"/>
        <v>2022003</v>
      </c>
      <c r="C216" s="3" t="s">
        <v>8</v>
      </c>
      <c r="D216" s="3" t="str">
        <f>"34112200803"</f>
        <v>34112200803</v>
      </c>
      <c r="E216" s="3">
        <v>83</v>
      </c>
      <c r="F216" s="3">
        <v>76.400000000000006</v>
      </c>
      <c r="G216" s="3">
        <f t="shared" si="7"/>
        <v>79.040000000000006</v>
      </c>
      <c r="H216" s="3" t="s">
        <v>5</v>
      </c>
    </row>
    <row r="217" spans="1:8" ht="15" customHeight="1" x14ac:dyDescent="0.2">
      <c r="A217" s="3">
        <v>4</v>
      </c>
      <c r="B217" s="3" t="str">
        <f t="shared" si="8"/>
        <v>2022003</v>
      </c>
      <c r="C217" s="3" t="s">
        <v>8</v>
      </c>
      <c r="D217" s="3" t="str">
        <f>"34112200804"</f>
        <v>34112200804</v>
      </c>
      <c r="E217" s="3">
        <v>0</v>
      </c>
      <c r="F217" s="3">
        <v>0</v>
      </c>
      <c r="G217" s="3">
        <f t="shared" si="7"/>
        <v>0</v>
      </c>
      <c r="H217" s="3" t="s">
        <v>6</v>
      </c>
    </row>
    <row r="218" spans="1:8" ht="15" customHeight="1" x14ac:dyDescent="0.2">
      <c r="A218" s="3">
        <v>5</v>
      </c>
      <c r="B218" s="3" t="str">
        <f t="shared" si="8"/>
        <v>2022003</v>
      </c>
      <c r="C218" s="3" t="s">
        <v>8</v>
      </c>
      <c r="D218" s="3" t="str">
        <f>"34112200805"</f>
        <v>34112200805</v>
      </c>
      <c r="E218" s="3">
        <v>84</v>
      </c>
      <c r="F218" s="3">
        <v>67.8</v>
      </c>
      <c r="G218" s="3">
        <f t="shared" si="7"/>
        <v>74.28</v>
      </c>
      <c r="H218" s="3" t="s">
        <v>5</v>
      </c>
    </row>
    <row r="219" spans="1:8" ht="15" customHeight="1" x14ac:dyDescent="0.2">
      <c r="A219" s="3">
        <v>6</v>
      </c>
      <c r="B219" s="3" t="str">
        <f t="shared" si="8"/>
        <v>2022003</v>
      </c>
      <c r="C219" s="3" t="s">
        <v>8</v>
      </c>
      <c r="D219" s="3" t="str">
        <f>"34112200806"</f>
        <v>34112200806</v>
      </c>
      <c r="E219" s="3">
        <v>0</v>
      </c>
      <c r="F219" s="3">
        <v>0</v>
      </c>
      <c r="G219" s="3">
        <f t="shared" si="7"/>
        <v>0</v>
      </c>
      <c r="H219" s="3" t="s">
        <v>6</v>
      </c>
    </row>
    <row r="220" spans="1:8" ht="15" customHeight="1" x14ac:dyDescent="0.2">
      <c r="A220" s="3">
        <v>7</v>
      </c>
      <c r="B220" s="3" t="str">
        <f t="shared" si="8"/>
        <v>2022003</v>
      </c>
      <c r="C220" s="3" t="s">
        <v>8</v>
      </c>
      <c r="D220" s="3" t="str">
        <f>"34112200807"</f>
        <v>34112200807</v>
      </c>
      <c r="E220" s="3">
        <v>52.2</v>
      </c>
      <c r="F220" s="3">
        <v>64.8</v>
      </c>
      <c r="G220" s="3">
        <f t="shared" si="7"/>
        <v>59.76</v>
      </c>
      <c r="H220" s="3" t="s">
        <v>5</v>
      </c>
    </row>
    <row r="221" spans="1:8" ht="15" customHeight="1" x14ac:dyDescent="0.2">
      <c r="A221" s="3">
        <v>8</v>
      </c>
      <c r="B221" s="3" t="str">
        <f t="shared" si="8"/>
        <v>2022003</v>
      </c>
      <c r="C221" s="3" t="s">
        <v>8</v>
      </c>
      <c r="D221" s="3" t="str">
        <f>"34112200808"</f>
        <v>34112200808</v>
      </c>
      <c r="E221" s="3">
        <v>70.400000000000006</v>
      </c>
      <c r="F221" s="3">
        <v>75</v>
      </c>
      <c r="G221" s="3">
        <f t="shared" si="7"/>
        <v>73.16</v>
      </c>
      <c r="H221" s="3" t="s">
        <v>5</v>
      </c>
    </row>
    <row r="222" spans="1:8" ht="15" customHeight="1" x14ac:dyDescent="0.2">
      <c r="A222" s="3">
        <v>9</v>
      </c>
      <c r="B222" s="3" t="str">
        <f t="shared" si="8"/>
        <v>2022003</v>
      </c>
      <c r="C222" s="3" t="s">
        <v>8</v>
      </c>
      <c r="D222" s="3" t="str">
        <f>"34112200809"</f>
        <v>34112200809</v>
      </c>
      <c r="E222" s="3">
        <v>72</v>
      </c>
      <c r="F222" s="3">
        <v>76.599999999999994</v>
      </c>
      <c r="G222" s="3">
        <f t="shared" si="7"/>
        <v>74.759999999999991</v>
      </c>
      <c r="H222" s="3" t="s">
        <v>5</v>
      </c>
    </row>
    <row r="223" spans="1:8" ht="15" customHeight="1" x14ac:dyDescent="0.2">
      <c r="A223" s="3">
        <v>10</v>
      </c>
      <c r="B223" s="3" t="str">
        <f t="shared" si="8"/>
        <v>2022003</v>
      </c>
      <c r="C223" s="3" t="s">
        <v>8</v>
      </c>
      <c r="D223" s="3" t="str">
        <f>"34112200810"</f>
        <v>34112200810</v>
      </c>
      <c r="E223" s="3">
        <v>88.4</v>
      </c>
      <c r="F223" s="3">
        <v>87.2</v>
      </c>
      <c r="G223" s="3">
        <f t="shared" si="7"/>
        <v>87.68</v>
      </c>
      <c r="H223" s="3" t="s">
        <v>5</v>
      </c>
    </row>
    <row r="224" spans="1:8" ht="15" customHeight="1" x14ac:dyDescent="0.2">
      <c r="A224" s="3">
        <v>11</v>
      </c>
      <c r="B224" s="3" t="str">
        <f t="shared" si="8"/>
        <v>2022003</v>
      </c>
      <c r="C224" s="3" t="s">
        <v>8</v>
      </c>
      <c r="D224" s="3" t="str">
        <f>"34112200811"</f>
        <v>34112200811</v>
      </c>
      <c r="E224" s="3">
        <v>70</v>
      </c>
      <c r="F224" s="3">
        <v>75.400000000000006</v>
      </c>
      <c r="G224" s="3">
        <f t="shared" si="7"/>
        <v>73.240000000000009</v>
      </c>
      <c r="H224" s="3" t="s">
        <v>5</v>
      </c>
    </row>
    <row r="225" spans="1:8" ht="15" customHeight="1" x14ac:dyDescent="0.2">
      <c r="A225" s="3">
        <v>12</v>
      </c>
      <c r="B225" s="3" t="str">
        <f t="shared" si="8"/>
        <v>2022003</v>
      </c>
      <c r="C225" s="3" t="s">
        <v>8</v>
      </c>
      <c r="D225" s="3" t="str">
        <f>"34112200812"</f>
        <v>34112200812</v>
      </c>
      <c r="E225" s="3">
        <v>0</v>
      </c>
      <c r="F225" s="3">
        <v>0</v>
      </c>
      <c r="G225" s="3">
        <f t="shared" si="7"/>
        <v>0</v>
      </c>
      <c r="H225" s="3" t="s">
        <v>6</v>
      </c>
    </row>
    <row r="226" spans="1:8" ht="15" customHeight="1" x14ac:dyDescent="0.2">
      <c r="A226" s="3">
        <v>13</v>
      </c>
      <c r="B226" s="3" t="str">
        <f t="shared" si="8"/>
        <v>2022003</v>
      </c>
      <c r="C226" s="3" t="s">
        <v>8</v>
      </c>
      <c r="D226" s="3" t="str">
        <f>"34112200813"</f>
        <v>34112200813</v>
      </c>
      <c r="E226" s="3">
        <v>68.400000000000006</v>
      </c>
      <c r="F226" s="3">
        <v>77.2</v>
      </c>
      <c r="G226" s="3">
        <f t="shared" si="7"/>
        <v>73.680000000000007</v>
      </c>
      <c r="H226" s="3" t="s">
        <v>5</v>
      </c>
    </row>
    <row r="227" spans="1:8" ht="15" customHeight="1" x14ac:dyDescent="0.2">
      <c r="A227" s="3">
        <v>14</v>
      </c>
      <c r="B227" s="3" t="str">
        <f t="shared" si="8"/>
        <v>2022003</v>
      </c>
      <c r="C227" s="3" t="s">
        <v>8</v>
      </c>
      <c r="D227" s="3" t="str">
        <f>"34112200814"</f>
        <v>34112200814</v>
      </c>
      <c r="E227" s="3">
        <v>0</v>
      </c>
      <c r="F227" s="3">
        <v>0</v>
      </c>
      <c r="G227" s="3">
        <f t="shared" si="7"/>
        <v>0</v>
      </c>
      <c r="H227" s="3" t="s">
        <v>6</v>
      </c>
    </row>
    <row r="228" spans="1:8" ht="15" customHeight="1" x14ac:dyDescent="0.2">
      <c r="A228" s="3">
        <v>15</v>
      </c>
      <c r="B228" s="3" t="str">
        <f t="shared" si="8"/>
        <v>2022003</v>
      </c>
      <c r="C228" s="3" t="s">
        <v>8</v>
      </c>
      <c r="D228" s="3" t="str">
        <f>"34112200815"</f>
        <v>34112200815</v>
      </c>
      <c r="E228" s="3">
        <v>0</v>
      </c>
      <c r="F228" s="3">
        <v>0</v>
      </c>
      <c r="G228" s="3">
        <f t="shared" si="7"/>
        <v>0</v>
      </c>
      <c r="H228" s="3" t="s">
        <v>6</v>
      </c>
    </row>
    <row r="229" spans="1:8" ht="15" customHeight="1" x14ac:dyDescent="0.2">
      <c r="A229" s="3">
        <v>16</v>
      </c>
      <c r="B229" s="3" t="str">
        <f t="shared" si="8"/>
        <v>2022003</v>
      </c>
      <c r="C229" s="3" t="s">
        <v>8</v>
      </c>
      <c r="D229" s="3" t="str">
        <f>"34112200816"</f>
        <v>34112200816</v>
      </c>
      <c r="E229" s="3">
        <v>80</v>
      </c>
      <c r="F229" s="3">
        <v>79</v>
      </c>
      <c r="G229" s="3">
        <f t="shared" si="7"/>
        <v>79.400000000000006</v>
      </c>
      <c r="H229" s="3" t="s">
        <v>5</v>
      </c>
    </row>
    <row r="230" spans="1:8" ht="15" customHeight="1" x14ac:dyDescent="0.2">
      <c r="A230" s="3">
        <v>17</v>
      </c>
      <c r="B230" s="3" t="str">
        <f t="shared" si="8"/>
        <v>2022003</v>
      </c>
      <c r="C230" s="3" t="s">
        <v>8</v>
      </c>
      <c r="D230" s="3" t="str">
        <f>"34112200817"</f>
        <v>34112200817</v>
      </c>
      <c r="E230" s="3">
        <v>75.400000000000006</v>
      </c>
      <c r="F230" s="3">
        <v>57</v>
      </c>
      <c r="G230" s="3">
        <f t="shared" si="7"/>
        <v>64.36</v>
      </c>
      <c r="H230" s="3" t="s">
        <v>5</v>
      </c>
    </row>
    <row r="231" spans="1:8" ht="15" customHeight="1" x14ac:dyDescent="0.2">
      <c r="A231" s="3">
        <v>18</v>
      </c>
      <c r="B231" s="3" t="str">
        <f t="shared" si="8"/>
        <v>2022003</v>
      </c>
      <c r="C231" s="3" t="s">
        <v>8</v>
      </c>
      <c r="D231" s="3" t="str">
        <f>"34112200818"</f>
        <v>34112200818</v>
      </c>
      <c r="E231" s="3">
        <v>68</v>
      </c>
      <c r="F231" s="3">
        <v>67.8</v>
      </c>
      <c r="G231" s="3">
        <f t="shared" si="7"/>
        <v>67.88</v>
      </c>
      <c r="H231" s="3" t="s">
        <v>5</v>
      </c>
    </row>
    <row r="232" spans="1:8" ht="15" customHeight="1" x14ac:dyDescent="0.2">
      <c r="A232" s="3">
        <v>19</v>
      </c>
      <c r="B232" s="3" t="str">
        <f t="shared" si="8"/>
        <v>2022003</v>
      </c>
      <c r="C232" s="3" t="s">
        <v>8</v>
      </c>
      <c r="D232" s="3" t="str">
        <f>"34112200819"</f>
        <v>34112200819</v>
      </c>
      <c r="E232" s="3">
        <v>70.599999999999994</v>
      </c>
      <c r="F232" s="3">
        <v>80.599999999999994</v>
      </c>
      <c r="G232" s="3">
        <f t="shared" si="7"/>
        <v>76.599999999999994</v>
      </c>
      <c r="H232" s="3" t="s">
        <v>5</v>
      </c>
    </row>
    <row r="233" spans="1:8" ht="15" customHeight="1" x14ac:dyDescent="0.2">
      <c r="A233" s="3">
        <v>20</v>
      </c>
      <c r="B233" s="3" t="str">
        <f t="shared" si="8"/>
        <v>2022003</v>
      </c>
      <c r="C233" s="3" t="s">
        <v>8</v>
      </c>
      <c r="D233" s="3" t="str">
        <f>"34112200820"</f>
        <v>34112200820</v>
      </c>
      <c r="E233" s="3">
        <v>0</v>
      </c>
      <c r="F233" s="3">
        <v>0</v>
      </c>
      <c r="G233" s="3">
        <f t="shared" si="7"/>
        <v>0</v>
      </c>
      <c r="H233" s="3" t="s">
        <v>6</v>
      </c>
    </row>
    <row r="234" spans="1:8" ht="15" customHeight="1" x14ac:dyDescent="0.2">
      <c r="A234" s="3">
        <v>21</v>
      </c>
      <c r="B234" s="3" t="str">
        <f t="shared" si="8"/>
        <v>2022003</v>
      </c>
      <c r="C234" s="3" t="s">
        <v>8</v>
      </c>
      <c r="D234" s="3" t="str">
        <f>"34112200821"</f>
        <v>34112200821</v>
      </c>
      <c r="E234" s="3">
        <v>65.8</v>
      </c>
      <c r="F234" s="3">
        <v>72.599999999999994</v>
      </c>
      <c r="G234" s="3">
        <f t="shared" si="7"/>
        <v>69.88</v>
      </c>
      <c r="H234" s="3" t="s">
        <v>5</v>
      </c>
    </row>
    <row r="235" spans="1:8" ht="15" customHeight="1" x14ac:dyDescent="0.2">
      <c r="A235" s="3">
        <v>22</v>
      </c>
      <c r="B235" s="3" t="str">
        <f t="shared" si="8"/>
        <v>2022003</v>
      </c>
      <c r="C235" s="3" t="s">
        <v>8</v>
      </c>
      <c r="D235" s="3" t="str">
        <f>"34112200822"</f>
        <v>34112200822</v>
      </c>
      <c r="E235" s="3">
        <v>0</v>
      </c>
      <c r="F235" s="3">
        <v>0</v>
      </c>
      <c r="G235" s="3">
        <f t="shared" si="7"/>
        <v>0</v>
      </c>
      <c r="H235" s="3" t="s">
        <v>6</v>
      </c>
    </row>
    <row r="236" spans="1:8" ht="15" customHeight="1" x14ac:dyDescent="0.2">
      <c r="A236" s="3">
        <v>23</v>
      </c>
      <c r="B236" s="3" t="str">
        <f t="shared" si="8"/>
        <v>2022003</v>
      </c>
      <c r="C236" s="3" t="s">
        <v>8</v>
      </c>
      <c r="D236" s="3" t="str">
        <f>"34112200823"</f>
        <v>34112200823</v>
      </c>
      <c r="E236" s="3">
        <v>83</v>
      </c>
      <c r="F236" s="3">
        <v>72</v>
      </c>
      <c r="G236" s="3">
        <f t="shared" si="7"/>
        <v>76.400000000000006</v>
      </c>
      <c r="H236" s="3" t="s">
        <v>5</v>
      </c>
    </row>
    <row r="237" spans="1:8" ht="15" customHeight="1" x14ac:dyDescent="0.2">
      <c r="A237" s="3">
        <v>24</v>
      </c>
      <c r="B237" s="3" t="str">
        <f t="shared" si="8"/>
        <v>2022003</v>
      </c>
      <c r="C237" s="3" t="s">
        <v>8</v>
      </c>
      <c r="D237" s="3" t="str">
        <f>"34112200824"</f>
        <v>34112200824</v>
      </c>
      <c r="E237" s="3">
        <v>67.400000000000006</v>
      </c>
      <c r="F237" s="3">
        <v>79</v>
      </c>
      <c r="G237" s="3">
        <f t="shared" si="7"/>
        <v>74.36</v>
      </c>
      <c r="H237" s="3" t="s">
        <v>5</v>
      </c>
    </row>
    <row r="238" spans="1:8" ht="15" customHeight="1" x14ac:dyDescent="0.2">
      <c r="A238" s="3">
        <v>25</v>
      </c>
      <c r="B238" s="3" t="str">
        <f t="shared" si="8"/>
        <v>2022003</v>
      </c>
      <c r="C238" s="3" t="s">
        <v>8</v>
      </c>
      <c r="D238" s="3" t="str">
        <f>"34112200825"</f>
        <v>34112200825</v>
      </c>
      <c r="E238" s="3">
        <v>0</v>
      </c>
      <c r="F238" s="3">
        <v>0</v>
      </c>
      <c r="G238" s="3">
        <f t="shared" si="7"/>
        <v>0</v>
      </c>
      <c r="H238" s="3" t="s">
        <v>6</v>
      </c>
    </row>
    <row r="239" spans="1:8" ht="15" customHeight="1" x14ac:dyDescent="0.2">
      <c r="A239" s="3">
        <v>26</v>
      </c>
      <c r="B239" s="3" t="str">
        <f t="shared" si="8"/>
        <v>2022003</v>
      </c>
      <c r="C239" s="3" t="s">
        <v>8</v>
      </c>
      <c r="D239" s="3" t="str">
        <f>"34112200826"</f>
        <v>34112200826</v>
      </c>
      <c r="E239" s="3">
        <v>60.4</v>
      </c>
      <c r="F239" s="3">
        <v>74.400000000000006</v>
      </c>
      <c r="G239" s="3">
        <f t="shared" si="7"/>
        <v>68.8</v>
      </c>
      <c r="H239" s="3" t="s">
        <v>5</v>
      </c>
    </row>
    <row r="240" spans="1:8" ht="15" customHeight="1" x14ac:dyDescent="0.2">
      <c r="A240" s="3">
        <v>27</v>
      </c>
      <c r="B240" s="3" t="str">
        <f t="shared" si="8"/>
        <v>2022003</v>
      </c>
      <c r="C240" s="3" t="s">
        <v>8</v>
      </c>
      <c r="D240" s="3" t="str">
        <f>"34112200827"</f>
        <v>34112200827</v>
      </c>
      <c r="E240" s="3">
        <v>0</v>
      </c>
      <c r="F240" s="3">
        <v>0</v>
      </c>
      <c r="G240" s="3">
        <f t="shared" si="7"/>
        <v>0</v>
      </c>
      <c r="H240" s="3" t="s">
        <v>6</v>
      </c>
    </row>
    <row r="241" spans="1:8" ht="15" customHeight="1" x14ac:dyDescent="0.2">
      <c r="A241" s="3">
        <v>28</v>
      </c>
      <c r="B241" s="3" t="str">
        <f t="shared" si="8"/>
        <v>2022003</v>
      </c>
      <c r="C241" s="3" t="s">
        <v>8</v>
      </c>
      <c r="D241" s="3" t="str">
        <f>"34112200828"</f>
        <v>34112200828</v>
      </c>
      <c r="E241" s="3">
        <v>0</v>
      </c>
      <c r="F241" s="3">
        <v>0</v>
      </c>
      <c r="G241" s="3">
        <f t="shared" si="7"/>
        <v>0</v>
      </c>
      <c r="H241" s="3" t="s">
        <v>6</v>
      </c>
    </row>
    <row r="242" spans="1:8" ht="15" customHeight="1" x14ac:dyDescent="0.2">
      <c r="A242" s="3">
        <v>29</v>
      </c>
      <c r="B242" s="3" t="str">
        <f t="shared" si="8"/>
        <v>2022003</v>
      </c>
      <c r="C242" s="3" t="s">
        <v>8</v>
      </c>
      <c r="D242" s="3" t="str">
        <f>"34112200829"</f>
        <v>34112200829</v>
      </c>
      <c r="E242" s="3">
        <v>75.400000000000006</v>
      </c>
      <c r="F242" s="3">
        <v>68.599999999999994</v>
      </c>
      <c r="G242" s="3">
        <f t="shared" si="7"/>
        <v>71.319999999999993</v>
      </c>
      <c r="H242" s="3" t="s">
        <v>5</v>
      </c>
    </row>
    <row r="243" spans="1:8" ht="15" customHeight="1" x14ac:dyDescent="0.2">
      <c r="A243" s="3">
        <v>30</v>
      </c>
      <c r="B243" s="3" t="str">
        <f t="shared" si="8"/>
        <v>2022003</v>
      </c>
      <c r="C243" s="3" t="s">
        <v>8</v>
      </c>
      <c r="D243" s="3" t="str">
        <f>"34112200830"</f>
        <v>34112200830</v>
      </c>
      <c r="E243" s="3">
        <v>78.400000000000006</v>
      </c>
      <c r="F243" s="3">
        <v>66</v>
      </c>
      <c r="G243" s="3">
        <f t="shared" si="7"/>
        <v>70.960000000000008</v>
      </c>
      <c r="H243" s="3" t="s">
        <v>5</v>
      </c>
    </row>
    <row r="244" spans="1:8" ht="15" customHeight="1" x14ac:dyDescent="0.2">
      <c r="A244" s="3">
        <v>31</v>
      </c>
      <c r="B244" s="3" t="str">
        <f t="shared" si="8"/>
        <v>2022003</v>
      </c>
      <c r="C244" s="3" t="s">
        <v>8</v>
      </c>
      <c r="D244" s="3" t="str">
        <f>"34112200831"</f>
        <v>34112200831</v>
      </c>
      <c r="E244" s="3">
        <v>79.8</v>
      </c>
      <c r="F244" s="3">
        <v>60.2</v>
      </c>
      <c r="G244" s="3">
        <f t="shared" si="7"/>
        <v>68.039999999999992</v>
      </c>
      <c r="H244" s="3" t="s">
        <v>5</v>
      </c>
    </row>
    <row r="245" spans="1:8" ht="15" customHeight="1" x14ac:dyDescent="0.2">
      <c r="A245" s="3"/>
      <c r="B245" s="3"/>
      <c r="C245" s="3"/>
      <c r="D245" s="3"/>
      <c r="E245" s="3"/>
      <c r="F245" s="3"/>
      <c r="G245" s="3"/>
      <c r="H245" s="3"/>
    </row>
    <row r="246" spans="1:8" ht="15" customHeight="1" x14ac:dyDescent="0.2">
      <c r="A246" s="3">
        <v>1</v>
      </c>
      <c r="B246" s="3" t="str">
        <f t="shared" ref="B246:B276" si="9">"2022004"</f>
        <v>2022004</v>
      </c>
      <c r="C246" s="3" t="s">
        <v>9</v>
      </c>
      <c r="D246" s="3" t="str">
        <f>"34112200901"</f>
        <v>34112200901</v>
      </c>
      <c r="E246" s="3">
        <v>77.8</v>
      </c>
      <c r="F246" s="3">
        <v>60.4</v>
      </c>
      <c r="G246" s="3">
        <f t="shared" si="7"/>
        <v>67.36</v>
      </c>
      <c r="H246" s="3" t="s">
        <v>5</v>
      </c>
    </row>
    <row r="247" spans="1:8" ht="15" customHeight="1" x14ac:dyDescent="0.2">
      <c r="A247" s="3">
        <v>2</v>
      </c>
      <c r="B247" s="3" t="str">
        <f t="shared" si="9"/>
        <v>2022004</v>
      </c>
      <c r="C247" s="3" t="s">
        <v>9</v>
      </c>
      <c r="D247" s="3" t="str">
        <f>"34112200902"</f>
        <v>34112200902</v>
      </c>
      <c r="E247" s="3">
        <v>68.8</v>
      </c>
      <c r="F247" s="3">
        <v>64</v>
      </c>
      <c r="G247" s="3">
        <f t="shared" si="7"/>
        <v>65.92</v>
      </c>
      <c r="H247" s="3" t="s">
        <v>5</v>
      </c>
    </row>
    <row r="248" spans="1:8" ht="15" customHeight="1" x14ac:dyDescent="0.2">
      <c r="A248" s="3">
        <v>3</v>
      </c>
      <c r="B248" s="3" t="str">
        <f t="shared" si="9"/>
        <v>2022004</v>
      </c>
      <c r="C248" s="3" t="s">
        <v>9</v>
      </c>
      <c r="D248" s="3" t="str">
        <f>"34112200903"</f>
        <v>34112200903</v>
      </c>
      <c r="E248" s="3">
        <v>61.2</v>
      </c>
      <c r="F248" s="3">
        <v>69.8</v>
      </c>
      <c r="G248" s="3">
        <f t="shared" si="7"/>
        <v>66.36</v>
      </c>
      <c r="H248" s="3" t="s">
        <v>5</v>
      </c>
    </row>
    <row r="249" spans="1:8" ht="15" customHeight="1" x14ac:dyDescent="0.2">
      <c r="A249" s="3">
        <v>4</v>
      </c>
      <c r="B249" s="3" t="str">
        <f t="shared" si="9"/>
        <v>2022004</v>
      </c>
      <c r="C249" s="3" t="s">
        <v>9</v>
      </c>
      <c r="D249" s="3" t="str">
        <f>"34112200904"</f>
        <v>34112200904</v>
      </c>
      <c r="E249" s="3">
        <v>63.4</v>
      </c>
      <c r="F249" s="3">
        <v>62.4</v>
      </c>
      <c r="G249" s="3">
        <f t="shared" si="7"/>
        <v>62.8</v>
      </c>
      <c r="H249" s="3" t="s">
        <v>5</v>
      </c>
    </row>
    <row r="250" spans="1:8" ht="15" customHeight="1" x14ac:dyDescent="0.2">
      <c r="A250" s="3">
        <v>5</v>
      </c>
      <c r="B250" s="3" t="str">
        <f t="shared" si="9"/>
        <v>2022004</v>
      </c>
      <c r="C250" s="3" t="s">
        <v>9</v>
      </c>
      <c r="D250" s="3" t="str">
        <f>"34112200905"</f>
        <v>34112200905</v>
      </c>
      <c r="E250" s="3">
        <v>79.400000000000006</v>
      </c>
      <c r="F250" s="3">
        <v>76.8</v>
      </c>
      <c r="G250" s="3">
        <f t="shared" si="7"/>
        <v>77.84</v>
      </c>
      <c r="H250" s="3" t="s">
        <v>5</v>
      </c>
    </row>
    <row r="251" spans="1:8" ht="15" customHeight="1" x14ac:dyDescent="0.2">
      <c r="A251" s="3">
        <v>6</v>
      </c>
      <c r="B251" s="3" t="str">
        <f t="shared" si="9"/>
        <v>2022004</v>
      </c>
      <c r="C251" s="3" t="s">
        <v>9</v>
      </c>
      <c r="D251" s="3" t="str">
        <f>"34112200906"</f>
        <v>34112200906</v>
      </c>
      <c r="E251" s="3">
        <v>0</v>
      </c>
      <c r="F251" s="3">
        <v>0</v>
      </c>
      <c r="G251" s="3">
        <f t="shared" si="7"/>
        <v>0</v>
      </c>
      <c r="H251" s="3" t="s">
        <v>6</v>
      </c>
    </row>
    <row r="252" spans="1:8" ht="15" customHeight="1" x14ac:dyDescent="0.2">
      <c r="A252" s="3">
        <v>7</v>
      </c>
      <c r="B252" s="3" t="str">
        <f t="shared" si="9"/>
        <v>2022004</v>
      </c>
      <c r="C252" s="3" t="s">
        <v>9</v>
      </c>
      <c r="D252" s="3" t="str">
        <f>"34112200907"</f>
        <v>34112200907</v>
      </c>
      <c r="E252" s="3">
        <v>51</v>
      </c>
      <c r="F252" s="3">
        <v>72.8</v>
      </c>
      <c r="G252" s="3">
        <f t="shared" si="7"/>
        <v>64.08</v>
      </c>
      <c r="H252" s="3" t="s">
        <v>5</v>
      </c>
    </row>
    <row r="253" spans="1:8" ht="15" customHeight="1" x14ac:dyDescent="0.2">
      <c r="A253" s="3">
        <v>8</v>
      </c>
      <c r="B253" s="3" t="str">
        <f t="shared" si="9"/>
        <v>2022004</v>
      </c>
      <c r="C253" s="3" t="s">
        <v>9</v>
      </c>
      <c r="D253" s="3" t="str">
        <f>"34112200908"</f>
        <v>34112200908</v>
      </c>
      <c r="E253" s="3">
        <v>71</v>
      </c>
      <c r="F253" s="3">
        <v>88.4</v>
      </c>
      <c r="G253" s="3">
        <f t="shared" si="7"/>
        <v>81.44</v>
      </c>
      <c r="H253" s="3" t="s">
        <v>5</v>
      </c>
    </row>
    <row r="254" spans="1:8" ht="15" customHeight="1" x14ac:dyDescent="0.2">
      <c r="A254" s="3">
        <v>9</v>
      </c>
      <c r="B254" s="3" t="str">
        <f t="shared" si="9"/>
        <v>2022004</v>
      </c>
      <c r="C254" s="3" t="s">
        <v>9</v>
      </c>
      <c r="D254" s="3" t="str">
        <f>"34112200909"</f>
        <v>34112200909</v>
      </c>
      <c r="E254" s="3">
        <v>70.8</v>
      </c>
      <c r="F254" s="3">
        <v>83.2</v>
      </c>
      <c r="G254" s="3">
        <f t="shared" si="7"/>
        <v>78.240000000000009</v>
      </c>
      <c r="H254" s="3" t="s">
        <v>5</v>
      </c>
    </row>
    <row r="255" spans="1:8" ht="15" customHeight="1" x14ac:dyDescent="0.2">
      <c r="A255" s="3">
        <v>10</v>
      </c>
      <c r="B255" s="3" t="str">
        <f t="shared" si="9"/>
        <v>2022004</v>
      </c>
      <c r="C255" s="3" t="s">
        <v>9</v>
      </c>
      <c r="D255" s="3" t="str">
        <f>"34112200910"</f>
        <v>34112200910</v>
      </c>
      <c r="E255" s="3">
        <v>69.2</v>
      </c>
      <c r="F255" s="3">
        <v>72</v>
      </c>
      <c r="G255" s="3">
        <f t="shared" si="7"/>
        <v>70.88</v>
      </c>
      <c r="H255" s="3" t="s">
        <v>5</v>
      </c>
    </row>
    <row r="256" spans="1:8" ht="15" customHeight="1" x14ac:dyDescent="0.2">
      <c r="A256" s="3">
        <v>11</v>
      </c>
      <c r="B256" s="3" t="str">
        <f t="shared" si="9"/>
        <v>2022004</v>
      </c>
      <c r="C256" s="3" t="s">
        <v>9</v>
      </c>
      <c r="D256" s="3" t="str">
        <f>"34112200911"</f>
        <v>34112200911</v>
      </c>
      <c r="E256" s="3">
        <v>78.599999999999994</v>
      </c>
      <c r="F256" s="3">
        <v>89.2</v>
      </c>
      <c r="G256" s="3">
        <f t="shared" si="7"/>
        <v>84.960000000000008</v>
      </c>
      <c r="H256" s="3" t="s">
        <v>5</v>
      </c>
    </row>
    <row r="257" spans="1:8" ht="15" customHeight="1" x14ac:dyDescent="0.2">
      <c r="A257" s="3">
        <v>12</v>
      </c>
      <c r="B257" s="3" t="str">
        <f t="shared" si="9"/>
        <v>2022004</v>
      </c>
      <c r="C257" s="3" t="s">
        <v>9</v>
      </c>
      <c r="D257" s="3" t="str">
        <f>"34112200912"</f>
        <v>34112200912</v>
      </c>
      <c r="E257" s="3">
        <v>65.2</v>
      </c>
      <c r="F257" s="3">
        <v>79.599999999999994</v>
      </c>
      <c r="G257" s="3">
        <f t="shared" si="7"/>
        <v>73.84</v>
      </c>
      <c r="H257" s="3" t="s">
        <v>5</v>
      </c>
    </row>
    <row r="258" spans="1:8" ht="15" customHeight="1" x14ac:dyDescent="0.2">
      <c r="A258" s="3">
        <v>13</v>
      </c>
      <c r="B258" s="3" t="str">
        <f t="shared" si="9"/>
        <v>2022004</v>
      </c>
      <c r="C258" s="3" t="s">
        <v>9</v>
      </c>
      <c r="D258" s="3" t="str">
        <f>"34112200913"</f>
        <v>34112200913</v>
      </c>
      <c r="E258" s="3">
        <v>78.400000000000006</v>
      </c>
      <c r="F258" s="3">
        <v>84.8</v>
      </c>
      <c r="G258" s="3">
        <f t="shared" si="7"/>
        <v>82.24</v>
      </c>
      <c r="H258" s="3" t="s">
        <v>5</v>
      </c>
    </row>
    <row r="259" spans="1:8" ht="15" customHeight="1" x14ac:dyDescent="0.2">
      <c r="A259" s="3">
        <v>14</v>
      </c>
      <c r="B259" s="3" t="str">
        <f t="shared" si="9"/>
        <v>2022004</v>
      </c>
      <c r="C259" s="3" t="s">
        <v>9</v>
      </c>
      <c r="D259" s="3" t="str">
        <f>"34112200914"</f>
        <v>34112200914</v>
      </c>
      <c r="E259" s="3">
        <v>74.400000000000006</v>
      </c>
      <c r="F259" s="3">
        <v>81</v>
      </c>
      <c r="G259" s="3">
        <f t="shared" si="7"/>
        <v>78.360000000000014</v>
      </c>
      <c r="H259" s="3" t="s">
        <v>5</v>
      </c>
    </row>
    <row r="260" spans="1:8" ht="15" customHeight="1" x14ac:dyDescent="0.2">
      <c r="A260" s="3">
        <v>15</v>
      </c>
      <c r="B260" s="3" t="str">
        <f t="shared" si="9"/>
        <v>2022004</v>
      </c>
      <c r="C260" s="3" t="s">
        <v>9</v>
      </c>
      <c r="D260" s="3" t="str">
        <f>"34112200915"</f>
        <v>34112200915</v>
      </c>
      <c r="E260" s="3">
        <v>77</v>
      </c>
      <c r="F260" s="3">
        <v>57.2</v>
      </c>
      <c r="G260" s="3">
        <f t="shared" si="7"/>
        <v>65.12</v>
      </c>
      <c r="H260" s="3" t="s">
        <v>5</v>
      </c>
    </row>
    <row r="261" spans="1:8" ht="15" customHeight="1" x14ac:dyDescent="0.2">
      <c r="A261" s="3">
        <v>16</v>
      </c>
      <c r="B261" s="3" t="str">
        <f t="shared" si="9"/>
        <v>2022004</v>
      </c>
      <c r="C261" s="3" t="s">
        <v>9</v>
      </c>
      <c r="D261" s="3" t="str">
        <f>"34112200916"</f>
        <v>34112200916</v>
      </c>
      <c r="E261" s="3">
        <v>83.6</v>
      </c>
      <c r="F261" s="3">
        <v>82.6</v>
      </c>
      <c r="G261" s="3">
        <f t="shared" si="7"/>
        <v>83</v>
      </c>
      <c r="H261" s="3" t="s">
        <v>5</v>
      </c>
    </row>
    <row r="262" spans="1:8" ht="15" customHeight="1" x14ac:dyDescent="0.2">
      <c r="A262" s="3">
        <v>17</v>
      </c>
      <c r="B262" s="3" t="str">
        <f t="shared" si="9"/>
        <v>2022004</v>
      </c>
      <c r="C262" s="3" t="s">
        <v>9</v>
      </c>
      <c r="D262" s="3" t="str">
        <f>"34112200917"</f>
        <v>34112200917</v>
      </c>
      <c r="E262" s="3">
        <v>74.599999999999994</v>
      </c>
      <c r="F262" s="3">
        <v>66.400000000000006</v>
      </c>
      <c r="G262" s="3">
        <f t="shared" si="7"/>
        <v>69.680000000000007</v>
      </c>
      <c r="H262" s="3" t="s">
        <v>5</v>
      </c>
    </row>
    <row r="263" spans="1:8" ht="15" customHeight="1" x14ac:dyDescent="0.2">
      <c r="A263" s="3">
        <v>18</v>
      </c>
      <c r="B263" s="3" t="str">
        <f t="shared" si="9"/>
        <v>2022004</v>
      </c>
      <c r="C263" s="3" t="s">
        <v>9</v>
      </c>
      <c r="D263" s="3" t="str">
        <f>"34112200918"</f>
        <v>34112200918</v>
      </c>
      <c r="E263" s="3">
        <v>73</v>
      </c>
      <c r="F263" s="3">
        <v>66.8</v>
      </c>
      <c r="G263" s="3">
        <f t="shared" si="7"/>
        <v>69.28</v>
      </c>
      <c r="H263" s="3" t="s">
        <v>5</v>
      </c>
    </row>
    <row r="264" spans="1:8" ht="15" customHeight="1" x14ac:dyDescent="0.2">
      <c r="A264" s="3">
        <v>19</v>
      </c>
      <c r="B264" s="3" t="str">
        <f t="shared" si="9"/>
        <v>2022004</v>
      </c>
      <c r="C264" s="3" t="s">
        <v>9</v>
      </c>
      <c r="D264" s="3" t="str">
        <f>"34112200919"</f>
        <v>34112200919</v>
      </c>
      <c r="E264" s="3">
        <v>0</v>
      </c>
      <c r="F264" s="3">
        <v>0</v>
      </c>
      <c r="G264" s="3">
        <f t="shared" ref="G264:G305" si="10">E264*0.4+F264*0.6</f>
        <v>0</v>
      </c>
      <c r="H264" s="3" t="s">
        <v>6</v>
      </c>
    </row>
    <row r="265" spans="1:8" ht="15" customHeight="1" x14ac:dyDescent="0.2">
      <c r="A265" s="3">
        <v>20</v>
      </c>
      <c r="B265" s="3" t="str">
        <f t="shared" si="9"/>
        <v>2022004</v>
      </c>
      <c r="C265" s="3" t="s">
        <v>9</v>
      </c>
      <c r="D265" s="3" t="str">
        <f>"34112200920"</f>
        <v>34112200920</v>
      </c>
      <c r="E265" s="3">
        <v>72.2</v>
      </c>
      <c r="F265" s="3">
        <v>74.400000000000006</v>
      </c>
      <c r="G265" s="3">
        <f t="shared" si="10"/>
        <v>73.52000000000001</v>
      </c>
      <c r="H265" s="3" t="s">
        <v>5</v>
      </c>
    </row>
    <row r="266" spans="1:8" ht="15" customHeight="1" x14ac:dyDescent="0.2">
      <c r="A266" s="3">
        <v>21</v>
      </c>
      <c r="B266" s="3" t="str">
        <f t="shared" si="9"/>
        <v>2022004</v>
      </c>
      <c r="C266" s="3" t="s">
        <v>9</v>
      </c>
      <c r="D266" s="3" t="str">
        <f>"34112200921"</f>
        <v>34112200921</v>
      </c>
      <c r="E266" s="3">
        <v>73.400000000000006</v>
      </c>
      <c r="F266" s="3">
        <v>83.2</v>
      </c>
      <c r="G266" s="3">
        <f t="shared" si="10"/>
        <v>79.28</v>
      </c>
      <c r="H266" s="3" t="s">
        <v>5</v>
      </c>
    </row>
    <row r="267" spans="1:8" ht="15" customHeight="1" x14ac:dyDescent="0.2">
      <c r="A267" s="3">
        <v>22</v>
      </c>
      <c r="B267" s="3" t="str">
        <f t="shared" si="9"/>
        <v>2022004</v>
      </c>
      <c r="C267" s="3" t="s">
        <v>9</v>
      </c>
      <c r="D267" s="3" t="str">
        <f>"34112200922"</f>
        <v>34112200922</v>
      </c>
      <c r="E267" s="3">
        <v>82.6</v>
      </c>
      <c r="F267" s="3">
        <v>88</v>
      </c>
      <c r="G267" s="3">
        <f t="shared" si="10"/>
        <v>85.84</v>
      </c>
      <c r="H267" s="3" t="s">
        <v>5</v>
      </c>
    </row>
    <row r="268" spans="1:8" ht="15" customHeight="1" x14ac:dyDescent="0.2">
      <c r="A268" s="3">
        <v>23</v>
      </c>
      <c r="B268" s="3" t="str">
        <f t="shared" si="9"/>
        <v>2022004</v>
      </c>
      <c r="C268" s="3" t="s">
        <v>9</v>
      </c>
      <c r="D268" s="3" t="str">
        <f>"34112200923"</f>
        <v>34112200923</v>
      </c>
      <c r="E268" s="3">
        <v>63.4</v>
      </c>
      <c r="F268" s="3">
        <v>89.8</v>
      </c>
      <c r="G268" s="3">
        <f t="shared" si="10"/>
        <v>79.239999999999995</v>
      </c>
      <c r="H268" s="3" t="s">
        <v>5</v>
      </c>
    </row>
    <row r="269" spans="1:8" ht="15" customHeight="1" x14ac:dyDescent="0.2">
      <c r="A269" s="3">
        <v>24</v>
      </c>
      <c r="B269" s="3" t="str">
        <f t="shared" si="9"/>
        <v>2022004</v>
      </c>
      <c r="C269" s="3" t="s">
        <v>9</v>
      </c>
      <c r="D269" s="3" t="str">
        <f>"34112200924"</f>
        <v>34112200924</v>
      </c>
      <c r="E269" s="3">
        <v>74.400000000000006</v>
      </c>
      <c r="F269" s="3">
        <v>86.4</v>
      </c>
      <c r="G269" s="3">
        <f t="shared" si="10"/>
        <v>81.600000000000009</v>
      </c>
      <c r="H269" s="3" t="s">
        <v>5</v>
      </c>
    </row>
    <row r="270" spans="1:8" ht="15" customHeight="1" x14ac:dyDescent="0.2">
      <c r="A270" s="3">
        <v>25</v>
      </c>
      <c r="B270" s="3" t="str">
        <f t="shared" si="9"/>
        <v>2022004</v>
      </c>
      <c r="C270" s="3" t="s">
        <v>9</v>
      </c>
      <c r="D270" s="3" t="str">
        <f>"34112200925"</f>
        <v>34112200925</v>
      </c>
      <c r="E270" s="3">
        <v>75.599999999999994</v>
      </c>
      <c r="F270" s="3">
        <v>71.2</v>
      </c>
      <c r="G270" s="3">
        <f t="shared" si="10"/>
        <v>72.959999999999994</v>
      </c>
      <c r="H270" s="3" t="s">
        <v>5</v>
      </c>
    </row>
    <row r="271" spans="1:8" ht="15" customHeight="1" x14ac:dyDescent="0.2">
      <c r="A271" s="3">
        <v>26</v>
      </c>
      <c r="B271" s="3" t="str">
        <f t="shared" si="9"/>
        <v>2022004</v>
      </c>
      <c r="C271" s="3" t="s">
        <v>9</v>
      </c>
      <c r="D271" s="3" t="str">
        <f>"34112200926"</f>
        <v>34112200926</v>
      </c>
      <c r="E271" s="3">
        <v>0</v>
      </c>
      <c r="F271" s="3">
        <v>0</v>
      </c>
      <c r="G271" s="3">
        <f t="shared" si="10"/>
        <v>0</v>
      </c>
      <c r="H271" s="3" t="s">
        <v>6</v>
      </c>
    </row>
    <row r="272" spans="1:8" ht="15" customHeight="1" x14ac:dyDescent="0.2">
      <c r="A272" s="3">
        <v>27</v>
      </c>
      <c r="B272" s="3" t="str">
        <f t="shared" si="9"/>
        <v>2022004</v>
      </c>
      <c r="C272" s="3" t="s">
        <v>9</v>
      </c>
      <c r="D272" s="3" t="str">
        <f>"34112200927"</f>
        <v>34112200927</v>
      </c>
      <c r="E272" s="3">
        <v>65.400000000000006</v>
      </c>
      <c r="F272" s="3">
        <v>75.2</v>
      </c>
      <c r="G272" s="3">
        <f t="shared" si="10"/>
        <v>71.28</v>
      </c>
      <c r="H272" s="3" t="s">
        <v>5</v>
      </c>
    </row>
    <row r="273" spans="1:8" ht="15" customHeight="1" x14ac:dyDescent="0.2">
      <c r="A273" s="3">
        <v>28</v>
      </c>
      <c r="B273" s="3" t="str">
        <f t="shared" si="9"/>
        <v>2022004</v>
      </c>
      <c r="C273" s="3" t="s">
        <v>9</v>
      </c>
      <c r="D273" s="3" t="str">
        <f>"34112200928"</f>
        <v>34112200928</v>
      </c>
      <c r="E273" s="3">
        <v>78.8</v>
      </c>
      <c r="F273" s="3">
        <v>83</v>
      </c>
      <c r="G273" s="3">
        <f t="shared" si="10"/>
        <v>81.319999999999993</v>
      </c>
      <c r="H273" s="3" t="s">
        <v>5</v>
      </c>
    </row>
    <row r="274" spans="1:8" ht="15" customHeight="1" x14ac:dyDescent="0.2">
      <c r="A274" s="3">
        <v>29</v>
      </c>
      <c r="B274" s="3" t="str">
        <f t="shared" si="9"/>
        <v>2022004</v>
      </c>
      <c r="C274" s="3" t="s">
        <v>9</v>
      </c>
      <c r="D274" s="3" t="str">
        <f>"34112200929"</f>
        <v>34112200929</v>
      </c>
      <c r="E274" s="3">
        <v>88.8</v>
      </c>
      <c r="F274" s="3">
        <v>71.2</v>
      </c>
      <c r="G274" s="3">
        <f t="shared" si="10"/>
        <v>78.240000000000009</v>
      </c>
      <c r="H274" s="3" t="s">
        <v>5</v>
      </c>
    </row>
    <row r="275" spans="1:8" ht="15" customHeight="1" x14ac:dyDescent="0.2">
      <c r="A275" s="3">
        <v>30</v>
      </c>
      <c r="B275" s="3" t="str">
        <f t="shared" si="9"/>
        <v>2022004</v>
      </c>
      <c r="C275" s="3" t="s">
        <v>9</v>
      </c>
      <c r="D275" s="3" t="str">
        <f>"34112200930"</f>
        <v>34112200930</v>
      </c>
      <c r="E275" s="3">
        <v>69</v>
      </c>
      <c r="F275" s="3">
        <v>66.8</v>
      </c>
      <c r="G275" s="3">
        <f t="shared" si="10"/>
        <v>67.680000000000007</v>
      </c>
      <c r="H275" s="3" t="s">
        <v>5</v>
      </c>
    </row>
    <row r="276" spans="1:8" ht="15" customHeight="1" x14ac:dyDescent="0.2">
      <c r="A276" s="3">
        <v>31</v>
      </c>
      <c r="B276" s="3" t="str">
        <f t="shared" si="9"/>
        <v>2022004</v>
      </c>
      <c r="C276" s="3" t="s">
        <v>9</v>
      </c>
      <c r="D276" s="3" t="str">
        <f>"34112200931"</f>
        <v>34112200931</v>
      </c>
      <c r="E276" s="3">
        <v>75.599999999999994</v>
      </c>
      <c r="F276" s="3">
        <v>66.400000000000006</v>
      </c>
      <c r="G276" s="3">
        <f t="shared" si="10"/>
        <v>70.08</v>
      </c>
      <c r="H276" s="3" t="s">
        <v>5</v>
      </c>
    </row>
    <row r="277" spans="1:8" ht="15" customHeight="1" x14ac:dyDescent="0.2">
      <c r="A277" s="3"/>
      <c r="B277" s="3"/>
      <c r="C277" s="3"/>
      <c r="D277" s="3"/>
      <c r="E277" s="3"/>
      <c r="F277" s="3"/>
      <c r="G277" s="3"/>
      <c r="H277" s="3"/>
    </row>
    <row r="278" spans="1:8" ht="15" customHeight="1" x14ac:dyDescent="0.2">
      <c r="A278" s="3">
        <v>1</v>
      </c>
      <c r="B278" s="3" t="str">
        <f t="shared" ref="B278:B285" si="11">"2022005"</f>
        <v>2022005</v>
      </c>
      <c r="C278" s="3" t="s">
        <v>10</v>
      </c>
      <c r="D278" s="3" t="str">
        <f>"34112201001"</f>
        <v>34112201001</v>
      </c>
      <c r="E278" s="3">
        <v>75.8</v>
      </c>
      <c r="F278" s="3">
        <v>79.8</v>
      </c>
      <c r="G278" s="3">
        <f t="shared" si="10"/>
        <v>78.199999999999989</v>
      </c>
      <c r="H278" s="3" t="s">
        <v>5</v>
      </c>
    </row>
    <row r="279" spans="1:8" ht="15" customHeight="1" x14ac:dyDescent="0.2">
      <c r="A279" s="3">
        <v>2</v>
      </c>
      <c r="B279" s="3" t="str">
        <f t="shared" si="11"/>
        <v>2022005</v>
      </c>
      <c r="C279" s="3" t="s">
        <v>10</v>
      </c>
      <c r="D279" s="3" t="str">
        <f>"34112201002"</f>
        <v>34112201002</v>
      </c>
      <c r="E279" s="3">
        <v>75</v>
      </c>
      <c r="F279" s="3">
        <v>72.400000000000006</v>
      </c>
      <c r="G279" s="3">
        <f t="shared" si="10"/>
        <v>73.44</v>
      </c>
      <c r="H279" s="3" t="s">
        <v>5</v>
      </c>
    </row>
    <row r="280" spans="1:8" ht="15" customHeight="1" x14ac:dyDescent="0.2">
      <c r="A280" s="3">
        <v>3</v>
      </c>
      <c r="B280" s="3" t="str">
        <f t="shared" si="11"/>
        <v>2022005</v>
      </c>
      <c r="C280" s="3" t="s">
        <v>10</v>
      </c>
      <c r="D280" s="3" t="str">
        <f>"34112201003"</f>
        <v>34112201003</v>
      </c>
      <c r="E280" s="3">
        <v>59.8</v>
      </c>
      <c r="F280" s="3">
        <v>76.400000000000006</v>
      </c>
      <c r="G280" s="3">
        <f t="shared" si="10"/>
        <v>69.760000000000005</v>
      </c>
      <c r="H280" s="3" t="s">
        <v>5</v>
      </c>
    </row>
    <row r="281" spans="1:8" ht="15" customHeight="1" x14ac:dyDescent="0.2">
      <c r="A281" s="3">
        <v>4</v>
      </c>
      <c r="B281" s="3" t="str">
        <f t="shared" si="11"/>
        <v>2022005</v>
      </c>
      <c r="C281" s="3" t="s">
        <v>10</v>
      </c>
      <c r="D281" s="3" t="str">
        <f>"34112201004"</f>
        <v>34112201004</v>
      </c>
      <c r="E281" s="3">
        <v>72.400000000000006</v>
      </c>
      <c r="F281" s="3">
        <v>75.2</v>
      </c>
      <c r="G281" s="3">
        <f t="shared" si="10"/>
        <v>74.08</v>
      </c>
      <c r="H281" s="3" t="s">
        <v>5</v>
      </c>
    </row>
    <row r="282" spans="1:8" ht="15" customHeight="1" x14ac:dyDescent="0.2">
      <c r="A282" s="3">
        <v>5</v>
      </c>
      <c r="B282" s="3" t="str">
        <f t="shared" si="11"/>
        <v>2022005</v>
      </c>
      <c r="C282" s="3" t="s">
        <v>10</v>
      </c>
      <c r="D282" s="3" t="str">
        <f>"34112201005"</f>
        <v>34112201005</v>
      </c>
      <c r="E282" s="3">
        <v>65.400000000000006</v>
      </c>
      <c r="F282" s="3">
        <v>67.2</v>
      </c>
      <c r="G282" s="3">
        <f t="shared" si="10"/>
        <v>66.48</v>
      </c>
      <c r="H282" s="3" t="s">
        <v>5</v>
      </c>
    </row>
    <row r="283" spans="1:8" ht="15" customHeight="1" x14ac:dyDescent="0.2">
      <c r="A283" s="3">
        <v>6</v>
      </c>
      <c r="B283" s="3" t="str">
        <f t="shared" si="11"/>
        <v>2022005</v>
      </c>
      <c r="C283" s="3" t="s">
        <v>10</v>
      </c>
      <c r="D283" s="3" t="str">
        <f>"34112201006"</f>
        <v>34112201006</v>
      </c>
      <c r="E283" s="3">
        <v>72.2</v>
      </c>
      <c r="F283" s="3">
        <v>68.400000000000006</v>
      </c>
      <c r="G283" s="3">
        <f t="shared" si="10"/>
        <v>69.92</v>
      </c>
      <c r="H283" s="3" t="s">
        <v>5</v>
      </c>
    </row>
    <row r="284" spans="1:8" ht="15" customHeight="1" x14ac:dyDescent="0.2">
      <c r="A284" s="3">
        <v>7</v>
      </c>
      <c r="B284" s="3" t="str">
        <f t="shared" si="11"/>
        <v>2022005</v>
      </c>
      <c r="C284" s="3" t="s">
        <v>10</v>
      </c>
      <c r="D284" s="3" t="str">
        <f>"34112201007"</f>
        <v>34112201007</v>
      </c>
      <c r="E284" s="3">
        <v>63.8</v>
      </c>
      <c r="F284" s="3">
        <v>72.8</v>
      </c>
      <c r="G284" s="3">
        <f t="shared" si="10"/>
        <v>69.2</v>
      </c>
      <c r="H284" s="3" t="s">
        <v>5</v>
      </c>
    </row>
    <row r="285" spans="1:8" ht="15" customHeight="1" x14ac:dyDescent="0.2">
      <c r="A285" s="3">
        <v>8</v>
      </c>
      <c r="B285" s="3" t="str">
        <f t="shared" si="11"/>
        <v>2022005</v>
      </c>
      <c r="C285" s="3" t="s">
        <v>10</v>
      </c>
      <c r="D285" s="3" t="str">
        <f>"34112201008"</f>
        <v>34112201008</v>
      </c>
      <c r="E285" s="3">
        <v>91</v>
      </c>
      <c r="F285" s="3">
        <v>81.2</v>
      </c>
      <c r="G285" s="3">
        <f t="shared" si="10"/>
        <v>85.12</v>
      </c>
      <c r="H285" s="3" t="s">
        <v>5</v>
      </c>
    </row>
    <row r="286" spans="1:8" ht="15" customHeight="1" x14ac:dyDescent="0.2">
      <c r="A286" s="3"/>
      <c r="B286" s="3"/>
      <c r="C286" s="3"/>
      <c r="D286" s="3"/>
      <c r="E286" s="3"/>
      <c r="F286" s="3"/>
      <c r="G286" s="3"/>
      <c r="H286" s="3"/>
    </row>
    <row r="287" spans="1:8" ht="15" customHeight="1" x14ac:dyDescent="0.2">
      <c r="A287" s="3">
        <v>1</v>
      </c>
      <c r="B287" s="3" t="str">
        <f t="shared" ref="B287:B305" si="12">"2022006"</f>
        <v>2022006</v>
      </c>
      <c r="C287" s="3" t="s">
        <v>11</v>
      </c>
      <c r="D287" s="3" t="str">
        <f>"34112201009"</f>
        <v>34112201009</v>
      </c>
      <c r="E287" s="3">
        <v>66.2</v>
      </c>
      <c r="F287" s="3">
        <v>65.8</v>
      </c>
      <c r="G287" s="3">
        <f t="shared" si="10"/>
        <v>65.960000000000008</v>
      </c>
      <c r="H287" s="3" t="s">
        <v>5</v>
      </c>
    </row>
    <row r="288" spans="1:8" ht="15" customHeight="1" x14ac:dyDescent="0.2">
      <c r="A288" s="3">
        <v>2</v>
      </c>
      <c r="B288" s="3" t="str">
        <f t="shared" si="12"/>
        <v>2022006</v>
      </c>
      <c r="C288" s="3" t="s">
        <v>11</v>
      </c>
      <c r="D288" s="3" t="str">
        <f>"34112201010"</f>
        <v>34112201010</v>
      </c>
      <c r="E288" s="3">
        <v>67.8</v>
      </c>
      <c r="F288" s="3">
        <v>73.599999999999994</v>
      </c>
      <c r="G288" s="3">
        <f t="shared" si="10"/>
        <v>71.28</v>
      </c>
      <c r="H288" s="3" t="s">
        <v>5</v>
      </c>
    </row>
    <row r="289" spans="1:8" ht="15" customHeight="1" x14ac:dyDescent="0.2">
      <c r="A289" s="3">
        <v>3</v>
      </c>
      <c r="B289" s="3" t="str">
        <f t="shared" si="12"/>
        <v>2022006</v>
      </c>
      <c r="C289" s="3" t="s">
        <v>11</v>
      </c>
      <c r="D289" s="3" t="str">
        <f>"34112201011"</f>
        <v>34112201011</v>
      </c>
      <c r="E289" s="3">
        <v>74.8</v>
      </c>
      <c r="F289" s="3">
        <v>75.8</v>
      </c>
      <c r="G289" s="3">
        <f t="shared" si="10"/>
        <v>75.400000000000006</v>
      </c>
      <c r="H289" s="3" t="s">
        <v>5</v>
      </c>
    </row>
    <row r="290" spans="1:8" ht="15" customHeight="1" x14ac:dyDescent="0.2">
      <c r="A290" s="3">
        <v>4</v>
      </c>
      <c r="B290" s="3" t="str">
        <f t="shared" si="12"/>
        <v>2022006</v>
      </c>
      <c r="C290" s="3" t="s">
        <v>11</v>
      </c>
      <c r="D290" s="3" t="str">
        <f>"34112201012"</f>
        <v>34112201012</v>
      </c>
      <c r="E290" s="3">
        <v>0</v>
      </c>
      <c r="F290" s="3">
        <v>0</v>
      </c>
      <c r="G290" s="3">
        <f t="shared" si="10"/>
        <v>0</v>
      </c>
      <c r="H290" s="3" t="s">
        <v>6</v>
      </c>
    </row>
    <row r="291" spans="1:8" ht="15" customHeight="1" x14ac:dyDescent="0.2">
      <c r="A291" s="3">
        <v>5</v>
      </c>
      <c r="B291" s="3" t="str">
        <f t="shared" si="12"/>
        <v>2022006</v>
      </c>
      <c r="C291" s="3" t="s">
        <v>11</v>
      </c>
      <c r="D291" s="3" t="str">
        <f>"34112201013"</f>
        <v>34112201013</v>
      </c>
      <c r="E291" s="3">
        <v>54.8</v>
      </c>
      <c r="F291" s="3">
        <v>81.400000000000006</v>
      </c>
      <c r="G291" s="3">
        <f t="shared" si="10"/>
        <v>70.760000000000005</v>
      </c>
      <c r="H291" s="3" t="s">
        <v>5</v>
      </c>
    </row>
    <row r="292" spans="1:8" ht="15" customHeight="1" x14ac:dyDescent="0.2">
      <c r="A292" s="3">
        <v>6</v>
      </c>
      <c r="B292" s="3" t="str">
        <f t="shared" si="12"/>
        <v>2022006</v>
      </c>
      <c r="C292" s="3" t="s">
        <v>11</v>
      </c>
      <c r="D292" s="3" t="str">
        <f>"34112201014"</f>
        <v>34112201014</v>
      </c>
      <c r="E292" s="3">
        <v>66.400000000000006</v>
      </c>
      <c r="F292" s="3">
        <v>73.2</v>
      </c>
      <c r="G292" s="3">
        <f t="shared" si="10"/>
        <v>70.48</v>
      </c>
      <c r="H292" s="3" t="s">
        <v>5</v>
      </c>
    </row>
    <row r="293" spans="1:8" ht="15" customHeight="1" x14ac:dyDescent="0.2">
      <c r="A293" s="3">
        <v>7</v>
      </c>
      <c r="B293" s="3" t="str">
        <f t="shared" si="12"/>
        <v>2022006</v>
      </c>
      <c r="C293" s="3" t="s">
        <v>11</v>
      </c>
      <c r="D293" s="3" t="str">
        <f>"34112201015"</f>
        <v>34112201015</v>
      </c>
      <c r="E293" s="3">
        <v>66</v>
      </c>
      <c r="F293" s="3">
        <v>74</v>
      </c>
      <c r="G293" s="3">
        <f t="shared" si="10"/>
        <v>70.8</v>
      </c>
      <c r="H293" s="3" t="s">
        <v>5</v>
      </c>
    </row>
    <row r="294" spans="1:8" ht="15" customHeight="1" x14ac:dyDescent="0.2">
      <c r="A294" s="3">
        <v>8</v>
      </c>
      <c r="B294" s="3" t="str">
        <f t="shared" si="12"/>
        <v>2022006</v>
      </c>
      <c r="C294" s="3" t="s">
        <v>11</v>
      </c>
      <c r="D294" s="3" t="str">
        <f>"34112201016"</f>
        <v>34112201016</v>
      </c>
      <c r="E294" s="3">
        <v>64.8</v>
      </c>
      <c r="F294" s="3">
        <v>72.2</v>
      </c>
      <c r="G294" s="3">
        <f t="shared" si="10"/>
        <v>69.240000000000009</v>
      </c>
      <c r="H294" s="3" t="s">
        <v>5</v>
      </c>
    </row>
    <row r="295" spans="1:8" ht="15" customHeight="1" x14ac:dyDescent="0.2">
      <c r="A295" s="3">
        <v>9</v>
      </c>
      <c r="B295" s="3" t="str">
        <f t="shared" si="12"/>
        <v>2022006</v>
      </c>
      <c r="C295" s="3" t="s">
        <v>11</v>
      </c>
      <c r="D295" s="3" t="str">
        <f>"34112201017"</f>
        <v>34112201017</v>
      </c>
      <c r="E295" s="3">
        <v>67.599999999999994</v>
      </c>
      <c r="F295" s="3">
        <v>82.8</v>
      </c>
      <c r="G295" s="3">
        <f t="shared" si="10"/>
        <v>76.72</v>
      </c>
      <c r="H295" s="3" t="s">
        <v>5</v>
      </c>
    </row>
    <row r="296" spans="1:8" ht="15" customHeight="1" x14ac:dyDescent="0.2">
      <c r="A296" s="3">
        <v>10</v>
      </c>
      <c r="B296" s="3" t="str">
        <f t="shared" si="12"/>
        <v>2022006</v>
      </c>
      <c r="C296" s="3" t="s">
        <v>11</v>
      </c>
      <c r="D296" s="3" t="str">
        <f>"34112201018"</f>
        <v>34112201018</v>
      </c>
      <c r="E296" s="3">
        <v>57.4</v>
      </c>
      <c r="F296" s="3">
        <v>56.6</v>
      </c>
      <c r="G296" s="3">
        <f t="shared" si="10"/>
        <v>56.92</v>
      </c>
      <c r="H296" s="3" t="s">
        <v>5</v>
      </c>
    </row>
    <row r="297" spans="1:8" ht="15" customHeight="1" x14ac:dyDescent="0.2">
      <c r="A297" s="3">
        <v>11</v>
      </c>
      <c r="B297" s="3" t="str">
        <f t="shared" si="12"/>
        <v>2022006</v>
      </c>
      <c r="C297" s="3" t="s">
        <v>11</v>
      </c>
      <c r="D297" s="3" t="str">
        <f>"34112201019"</f>
        <v>34112201019</v>
      </c>
      <c r="E297" s="3">
        <v>75.599999999999994</v>
      </c>
      <c r="F297" s="3">
        <v>85.4</v>
      </c>
      <c r="G297" s="3">
        <f t="shared" si="10"/>
        <v>81.48</v>
      </c>
      <c r="H297" s="3" t="s">
        <v>5</v>
      </c>
    </row>
    <row r="298" spans="1:8" ht="15" customHeight="1" x14ac:dyDescent="0.2">
      <c r="A298" s="3">
        <v>12</v>
      </c>
      <c r="B298" s="3" t="str">
        <f t="shared" si="12"/>
        <v>2022006</v>
      </c>
      <c r="C298" s="3" t="s">
        <v>11</v>
      </c>
      <c r="D298" s="3" t="str">
        <f>"34112201020"</f>
        <v>34112201020</v>
      </c>
      <c r="E298" s="3">
        <v>85.4</v>
      </c>
      <c r="F298" s="3">
        <v>77.400000000000006</v>
      </c>
      <c r="G298" s="3">
        <f t="shared" si="10"/>
        <v>80.600000000000009</v>
      </c>
      <c r="H298" s="3" t="s">
        <v>5</v>
      </c>
    </row>
    <row r="299" spans="1:8" ht="15" customHeight="1" x14ac:dyDescent="0.2">
      <c r="A299" s="3">
        <v>13</v>
      </c>
      <c r="B299" s="3" t="str">
        <f t="shared" si="12"/>
        <v>2022006</v>
      </c>
      <c r="C299" s="3" t="s">
        <v>11</v>
      </c>
      <c r="D299" s="3" t="str">
        <f>"34112201021"</f>
        <v>34112201021</v>
      </c>
      <c r="E299" s="3">
        <v>68.400000000000006</v>
      </c>
      <c r="F299" s="3">
        <v>77</v>
      </c>
      <c r="G299" s="3">
        <f t="shared" si="10"/>
        <v>73.56</v>
      </c>
      <c r="H299" s="3" t="s">
        <v>5</v>
      </c>
    </row>
    <row r="300" spans="1:8" ht="15" customHeight="1" x14ac:dyDescent="0.2">
      <c r="A300" s="3">
        <v>14</v>
      </c>
      <c r="B300" s="3" t="str">
        <f t="shared" si="12"/>
        <v>2022006</v>
      </c>
      <c r="C300" s="3" t="s">
        <v>11</v>
      </c>
      <c r="D300" s="3" t="str">
        <f>"34112201022"</f>
        <v>34112201022</v>
      </c>
      <c r="E300" s="3">
        <v>83</v>
      </c>
      <c r="F300" s="3">
        <v>80.8</v>
      </c>
      <c r="G300" s="3">
        <f t="shared" si="10"/>
        <v>81.680000000000007</v>
      </c>
      <c r="H300" s="3" t="s">
        <v>5</v>
      </c>
    </row>
    <row r="301" spans="1:8" ht="15" customHeight="1" x14ac:dyDescent="0.2">
      <c r="A301" s="3">
        <v>15</v>
      </c>
      <c r="B301" s="3" t="str">
        <f t="shared" si="12"/>
        <v>2022006</v>
      </c>
      <c r="C301" s="3" t="s">
        <v>11</v>
      </c>
      <c r="D301" s="3" t="str">
        <f>"34112201023"</f>
        <v>34112201023</v>
      </c>
      <c r="E301" s="3">
        <v>58.2</v>
      </c>
      <c r="F301" s="3">
        <v>74.8</v>
      </c>
      <c r="G301" s="3">
        <f t="shared" si="10"/>
        <v>68.16</v>
      </c>
      <c r="H301" s="3" t="s">
        <v>5</v>
      </c>
    </row>
    <row r="302" spans="1:8" ht="15" customHeight="1" x14ac:dyDescent="0.2">
      <c r="A302" s="3">
        <v>16</v>
      </c>
      <c r="B302" s="3" t="str">
        <f t="shared" si="12"/>
        <v>2022006</v>
      </c>
      <c r="C302" s="3" t="s">
        <v>11</v>
      </c>
      <c r="D302" s="3" t="str">
        <f>"34112201024"</f>
        <v>34112201024</v>
      </c>
      <c r="E302" s="3">
        <v>63.4</v>
      </c>
      <c r="F302" s="3">
        <v>72.400000000000006</v>
      </c>
      <c r="G302" s="3">
        <f t="shared" si="10"/>
        <v>68.800000000000011</v>
      </c>
      <c r="H302" s="3" t="s">
        <v>5</v>
      </c>
    </row>
    <row r="303" spans="1:8" ht="15" customHeight="1" x14ac:dyDescent="0.2">
      <c r="A303" s="3">
        <v>17</v>
      </c>
      <c r="B303" s="3" t="str">
        <f t="shared" si="12"/>
        <v>2022006</v>
      </c>
      <c r="C303" s="3" t="s">
        <v>11</v>
      </c>
      <c r="D303" s="3" t="str">
        <f>"34112201025"</f>
        <v>34112201025</v>
      </c>
      <c r="E303" s="3">
        <v>70.599999999999994</v>
      </c>
      <c r="F303" s="3">
        <v>62.6</v>
      </c>
      <c r="G303" s="3">
        <f t="shared" si="10"/>
        <v>65.8</v>
      </c>
      <c r="H303" s="3" t="s">
        <v>5</v>
      </c>
    </row>
    <row r="304" spans="1:8" ht="15" customHeight="1" x14ac:dyDescent="0.2">
      <c r="A304" s="3">
        <v>18</v>
      </c>
      <c r="B304" s="3" t="str">
        <f t="shared" si="12"/>
        <v>2022006</v>
      </c>
      <c r="C304" s="3" t="s">
        <v>11</v>
      </c>
      <c r="D304" s="3" t="str">
        <f>"34112201026"</f>
        <v>34112201026</v>
      </c>
      <c r="E304" s="3">
        <v>0</v>
      </c>
      <c r="F304" s="3">
        <v>0</v>
      </c>
      <c r="G304" s="3">
        <f t="shared" si="10"/>
        <v>0</v>
      </c>
      <c r="H304" s="3" t="s">
        <v>6</v>
      </c>
    </row>
    <row r="305" spans="1:8" ht="15" customHeight="1" x14ac:dyDescent="0.2">
      <c r="A305" s="3">
        <v>19</v>
      </c>
      <c r="B305" s="3" t="str">
        <f t="shared" si="12"/>
        <v>2022006</v>
      </c>
      <c r="C305" s="3" t="s">
        <v>11</v>
      </c>
      <c r="D305" s="3" t="str">
        <f>"34112201027"</f>
        <v>34112201027</v>
      </c>
      <c r="E305" s="3">
        <v>58.2</v>
      </c>
      <c r="F305" s="3">
        <v>82.4</v>
      </c>
      <c r="G305" s="3">
        <f t="shared" si="10"/>
        <v>72.72</v>
      </c>
      <c r="H305" s="3" t="s">
        <v>5</v>
      </c>
    </row>
    <row r="306" spans="1:8" ht="46.9" customHeight="1" x14ac:dyDescent="0.2">
      <c r="A306" s="9" t="s">
        <v>12</v>
      </c>
      <c r="B306" s="9"/>
      <c r="C306" s="9"/>
      <c r="D306" s="9"/>
      <c r="E306" s="9"/>
      <c r="F306" s="9"/>
      <c r="G306" s="9"/>
      <c r="H306" s="9"/>
    </row>
    <row r="307" spans="1:8" ht="40.5" customHeight="1" x14ac:dyDescent="0.2">
      <c r="A307" s="4"/>
      <c r="B307" s="4"/>
      <c r="C307" s="4"/>
      <c r="D307" s="10">
        <v>44783</v>
      </c>
      <c r="E307" s="10"/>
      <c r="F307" s="10"/>
      <c r="G307" s="10"/>
      <c r="H307" s="4"/>
    </row>
  </sheetData>
  <mergeCells count="4">
    <mergeCell ref="A1:H1"/>
    <mergeCell ref="A2:H2"/>
    <mergeCell ref="A306:H306"/>
    <mergeCell ref="D307:G30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2022-08-10T02:37:07Z</dcterms:modified>
</cp:coreProperties>
</file>