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赵青\Desktop\专业测试成绩及总成绩公告(8.6)\"/>
    </mc:Choice>
  </mc:AlternateContent>
  <xr:revisionPtr revIDLastSave="0" documentId="13_ncr:1_{10CBB397-B513-4FDF-AD67-4E0D38E42FB9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sheet" sheetId="2" r:id="rId1"/>
  </sheets>
  <definedNames>
    <definedName name="_xlnm._FilterDatabase" localSheetId="0" hidden="1">sheet!$A$2:$F$122</definedName>
    <definedName name="_xlnm.Print_Titles" localSheetId="0">sheet!$2:$2</definedName>
  </definedNames>
  <calcPr calcId="191029"/>
</workbook>
</file>

<file path=xl/calcChain.xml><?xml version="1.0" encoding="utf-8"?>
<calcChain xmlns="http://schemas.openxmlformats.org/spreadsheetml/2006/main">
  <c r="F4" i="2" l="1"/>
  <c r="F7" i="2"/>
  <c r="F6" i="2"/>
  <c r="F5" i="2"/>
  <c r="F9" i="2"/>
  <c r="F10" i="2"/>
  <c r="F11" i="2"/>
  <c r="F13" i="2"/>
  <c r="F14" i="2"/>
  <c r="F12" i="2"/>
  <c r="F15" i="2"/>
  <c r="F16" i="2"/>
  <c r="F17" i="2"/>
  <c r="F18" i="2"/>
  <c r="F19" i="2"/>
  <c r="F20" i="2"/>
  <c r="F21" i="2"/>
  <c r="F23" i="2"/>
  <c r="F22" i="2"/>
  <c r="F26" i="2"/>
  <c r="F24" i="2"/>
  <c r="F29" i="2"/>
  <c r="F25" i="2"/>
  <c r="F27" i="2"/>
  <c r="F28" i="2"/>
  <c r="F31" i="2"/>
  <c r="F30" i="2"/>
  <c r="F32" i="2"/>
  <c r="F33" i="2"/>
  <c r="F34" i="2"/>
  <c r="F35" i="2"/>
  <c r="F36" i="2"/>
  <c r="F38" i="2"/>
  <c r="F37" i="2"/>
  <c r="F39" i="2"/>
  <c r="F41" i="2"/>
  <c r="F40" i="2"/>
  <c r="F43" i="2"/>
  <c r="F45" i="2"/>
  <c r="F44" i="2"/>
  <c r="F42" i="2"/>
  <c r="F46" i="2"/>
  <c r="F48" i="2"/>
  <c r="F49" i="2"/>
  <c r="F50" i="2"/>
  <c r="F53" i="2"/>
  <c r="F52" i="2"/>
  <c r="F51" i="2"/>
  <c r="F54" i="2"/>
  <c r="F55" i="2"/>
  <c r="F56" i="2"/>
  <c r="F57" i="2"/>
  <c r="F59" i="2"/>
  <c r="F58" i="2"/>
  <c r="F60" i="2"/>
  <c r="F61" i="2"/>
  <c r="F62" i="2"/>
  <c r="F63" i="2"/>
  <c r="F64" i="2"/>
  <c r="F67" i="2"/>
  <c r="F65" i="2"/>
  <c r="F66" i="2"/>
  <c r="F68" i="2"/>
  <c r="F69" i="2"/>
  <c r="F70" i="2"/>
  <c r="F71" i="2"/>
  <c r="F73" i="2"/>
  <c r="F72" i="2"/>
  <c r="F75" i="2"/>
  <c r="F74" i="2"/>
  <c r="F76" i="2"/>
  <c r="F77" i="2"/>
  <c r="F78" i="2"/>
  <c r="F80" i="2"/>
  <c r="F83" i="2"/>
  <c r="F81" i="2"/>
  <c r="F82" i="2"/>
  <c r="F79" i="2"/>
  <c r="F84" i="2"/>
  <c r="F85" i="2"/>
  <c r="F87" i="2"/>
  <c r="F86" i="2"/>
  <c r="F88" i="2"/>
  <c r="F89" i="2"/>
  <c r="F90" i="2"/>
  <c r="F91" i="2"/>
  <c r="F93" i="2"/>
  <c r="F92" i="2"/>
  <c r="F94" i="2"/>
  <c r="F95" i="2"/>
  <c r="F97" i="2"/>
  <c r="F99" i="2"/>
  <c r="F98" i="2"/>
  <c r="F101" i="2"/>
  <c r="F100" i="2"/>
  <c r="F103" i="2"/>
  <c r="F104" i="2"/>
  <c r="F105" i="2"/>
  <c r="F109" i="2"/>
  <c r="F106" i="2"/>
  <c r="F108" i="2"/>
  <c r="F107" i="2"/>
  <c r="F112" i="2"/>
  <c r="F110" i="2"/>
  <c r="F111" i="2"/>
  <c r="F113" i="2"/>
  <c r="F114" i="2"/>
  <c r="F115" i="2"/>
  <c r="F116" i="2"/>
  <c r="F118" i="2"/>
  <c r="F117" i="2"/>
  <c r="F119" i="2"/>
  <c r="F120" i="2"/>
  <c r="F121" i="2"/>
  <c r="F122" i="2"/>
  <c r="F3" i="2"/>
  <c r="C114" i="2" l="1"/>
  <c r="C62" i="2"/>
  <c r="C28" i="2"/>
  <c r="C12" i="2"/>
  <c r="C119" i="2" l="1"/>
  <c r="C113" i="2"/>
  <c r="C111" i="2"/>
  <c r="C89" i="2"/>
  <c r="C77" i="2"/>
  <c r="C76" i="2"/>
  <c r="C70" i="2"/>
  <c r="C58" i="2"/>
  <c r="C51" i="2"/>
  <c r="C122" i="2" l="1"/>
  <c r="C121" i="2"/>
  <c r="C120" i="2"/>
  <c r="C117" i="2"/>
  <c r="C118" i="2"/>
  <c r="C116" i="2"/>
  <c r="C115" i="2"/>
  <c r="C110" i="2"/>
  <c r="C112" i="2"/>
  <c r="C107" i="2"/>
  <c r="C108" i="2"/>
  <c r="C106" i="2"/>
  <c r="C109" i="2"/>
  <c r="C105" i="2"/>
  <c r="C104" i="2"/>
  <c r="C103" i="2"/>
  <c r="C102" i="2"/>
  <c r="C100" i="2"/>
  <c r="C101" i="2"/>
  <c r="C98" i="2"/>
  <c r="C99" i="2"/>
  <c r="C97" i="2"/>
  <c r="C95" i="2"/>
  <c r="C96" i="2"/>
  <c r="C94" i="2"/>
  <c r="C92" i="2"/>
  <c r="C93" i="2"/>
  <c r="C91" i="2"/>
  <c r="C90" i="2"/>
  <c r="C88" i="2"/>
  <c r="C86" i="2"/>
  <c r="C87" i="2"/>
  <c r="C85" i="2"/>
  <c r="C84" i="2"/>
  <c r="C79" i="2"/>
  <c r="C82" i="2"/>
  <c r="C81" i="2"/>
  <c r="C83" i="2"/>
  <c r="C80" i="2"/>
  <c r="C78" i="2"/>
  <c r="C74" i="2"/>
  <c r="C75" i="2"/>
  <c r="C72" i="2"/>
  <c r="C73" i="2"/>
  <c r="C71" i="2"/>
  <c r="C69" i="2"/>
  <c r="C68" i="2"/>
  <c r="C66" i="2"/>
  <c r="C65" i="2"/>
  <c r="C67" i="2"/>
  <c r="C64" i="2"/>
  <c r="C63" i="2"/>
  <c r="C61" i="2"/>
  <c r="C60" i="2"/>
  <c r="C59" i="2"/>
  <c r="C57" i="2"/>
  <c r="C56" i="2"/>
  <c r="C55" i="2"/>
  <c r="C54" i="2"/>
  <c r="C52" i="2"/>
  <c r="C53" i="2"/>
  <c r="C50" i="2"/>
  <c r="C49" i="2"/>
  <c r="C48" i="2"/>
  <c r="C46" i="2"/>
  <c r="C42" i="2"/>
  <c r="C44" i="2"/>
  <c r="C45" i="2"/>
  <c r="C47" i="2"/>
  <c r="C43" i="2"/>
  <c r="C40" i="2"/>
  <c r="C41" i="2"/>
  <c r="C39" i="2"/>
  <c r="C37" i="2"/>
  <c r="C38" i="2"/>
  <c r="C36" i="2"/>
  <c r="C35" i="2"/>
  <c r="C34" i="2"/>
  <c r="C33" i="2"/>
  <c r="C32" i="2"/>
  <c r="C30" i="2"/>
  <c r="C31" i="2"/>
  <c r="C27" i="2"/>
  <c r="C25" i="2"/>
  <c r="C29" i="2"/>
  <c r="C24" i="2"/>
  <c r="C26" i="2"/>
  <c r="C22" i="2"/>
  <c r="C23" i="2"/>
  <c r="C21" i="2"/>
  <c r="C20" i="2"/>
  <c r="C19" i="2"/>
  <c r="C18" i="2"/>
  <c r="C17" i="2"/>
  <c r="C16" i="2"/>
  <c r="C15" i="2"/>
  <c r="C14" i="2"/>
  <c r="C13" i="2"/>
  <c r="C11" i="2"/>
  <c r="C10" i="2"/>
  <c r="C9" i="2"/>
  <c r="C5" i="2"/>
  <c r="C6" i="2"/>
  <c r="C8" i="2"/>
  <c r="C7" i="2"/>
  <c r="C4" i="2"/>
  <c r="C3" i="2"/>
</calcChain>
</file>

<file path=xl/sharedStrings.xml><?xml version="1.0" encoding="utf-8"?>
<sst xmlns="http://schemas.openxmlformats.org/spreadsheetml/2006/main" count="131" uniqueCount="34">
  <si>
    <t>座位号</t>
  </si>
  <si>
    <t>341002001-小学语文(屯溪百鸟亭小学（尤溪小学）)</t>
  </si>
  <si>
    <t>341002002-小学语文(屯溪百鸟亭小学（尤溪小学）)</t>
  </si>
  <si>
    <t>341002003-小学数学(屯溪百鸟亭小学（尤溪小学）)</t>
  </si>
  <si>
    <t>341002004-小学数学(屯溪百鸟亭小学（尤溪小学）)</t>
  </si>
  <si>
    <t>341002005-小学英语(屯溪百鸟亭小学（尤溪小学）)</t>
  </si>
  <si>
    <t>341002006-小学体育(屯溪百鸟亭小学（尤溪小学）)</t>
  </si>
  <si>
    <t>341002007-小学语文(屯溪江南实验小学（柏山小学）)</t>
  </si>
  <si>
    <t>341002008-小学语文(屯溪江南实验小学（柏山小学）)</t>
  </si>
  <si>
    <t>341002009-小学数学(屯溪江南实验小学（柏山小学）)</t>
  </si>
  <si>
    <t>341002010-小学英语(屯溪江南实验小学（柏山小学）)</t>
  </si>
  <si>
    <t>341002011-小学信息技术(屯溪江南实验小学（柏山小学）)</t>
  </si>
  <si>
    <t>341002012-小学语文(屯溪柏树小学)</t>
  </si>
  <si>
    <t>341002013-小学数学(屯溪柏树小学)</t>
  </si>
  <si>
    <t>341002014-小学数学(屯溪长干小学)</t>
  </si>
  <si>
    <t>341002015-小学美术(屯溪长干小学)</t>
  </si>
  <si>
    <t>341002016-小学语文(屯溪现代实验学校)</t>
  </si>
  <si>
    <t>341002017-小学数学(屯溪现代实验学校)</t>
  </si>
  <si>
    <t>341002018-小学英语(屯溪现代实验学校)</t>
  </si>
  <si>
    <t>341002019-小学信息技术(屯溪现代实验学校)</t>
  </si>
  <si>
    <t>341002020-小学音乐(屯溪现代实验学校)</t>
  </si>
  <si>
    <t>341002021-小学体育(屯溪现代实验学校)</t>
  </si>
  <si>
    <t>341002022-小学语文(屯溪荷花池小学)</t>
  </si>
  <si>
    <t>341002023-小学语文(屯溪龙山实验小学)</t>
  </si>
  <si>
    <t>341002024-小学数学(屯溪龙山实验小学)</t>
  </si>
  <si>
    <t>341002025-小学英语(屯溪东城实验小学)</t>
  </si>
  <si>
    <t>341002026-小学体育(屯溪东城实验小学)</t>
  </si>
  <si>
    <t>序号</t>
    <phoneticPr fontId="1" type="noConversion"/>
  </si>
  <si>
    <t>最终笔试成绩</t>
    <phoneticPr fontId="1" type="noConversion"/>
  </si>
  <si>
    <t>报考岗位</t>
    <phoneticPr fontId="1" type="noConversion"/>
  </si>
  <si>
    <t>2022年度黄山市屯溪区小学新任教师公开招聘专业测试及总成绩表</t>
    <phoneticPr fontId="1" type="noConversion"/>
  </si>
  <si>
    <t>专业测试成绩</t>
    <phoneticPr fontId="1" type="noConversion"/>
  </si>
  <si>
    <t>总成绩</t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</si>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</sst>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0F73-920E-4FAA-B167-AAF0983CACBF}">
  <dimension ref="A1:F122"/>
  <sheetViews>
    <sheetView tabSelected="1" zoomScale="115" zoomScaleNormal="115" workbookViewId="0">
      <pane ySplit="2" topLeftCell="A3" activePane="bottomLeft" state="frozen"/>
      <selection pane="bottomLeft" activeCell="A3" sqref="A3:A122"/>
    </sheetView>
  </sheetViews>
  <sheetFormatPr defaultColWidth="8.75" defaultRowHeight="13.5" x14ac:dyDescent="0.15"/>
  <cols>
    <col min="1" max="1" width="5.125" customWidth="1"/>
    <col min="2" max="2" width="50.625" customWidth="1"/>
    <col min="3" max="3" width="13.75" customWidth="1"/>
    <col min="4" max="4" width="9.75" style="11" customWidth="1"/>
    <col min="5" max="5" width="9.375" style="10" customWidth="1"/>
    <col min="6" max="6" width="10" style="10" customWidth="1"/>
  </cols>
  <sheetData>
    <row r="1" spans="1:6" ht="33" customHeight="1" x14ac:dyDescent="0.15">
      <c r="A1" s="13" t="s">
        <v>30</v>
      </c>
      <c r="B1" s="13"/>
      <c r="C1" s="13"/>
      <c r="D1" s="13"/>
      <c r="E1" s="14"/>
      <c r="F1" s="14"/>
    </row>
    <row r="2" spans="1:6" ht="45" customHeight="1" x14ac:dyDescent="0.15">
      <c r="A2" s="2" t="s">
        <v>27</v>
      </c>
      <c r="B2" s="1" t="s">
        <v>29</v>
      </c>
      <c r="C2" s="1" t="s">
        <v>0</v>
      </c>
      <c r="D2" s="9" t="s">
        <v>28</v>
      </c>
      <c r="E2" s="9" t="s">
        <v>31</v>
      </c>
      <c r="F2" s="7" t="s">
        <v>32</v>
      </c>
    </row>
    <row r="3" spans="1:6" s="4" customFormat="1" ht="24" customHeight="1" x14ac:dyDescent="0.15">
      <c r="A3" s="3">
        <v>1</v>
      </c>
      <c r="B3" s="3" t="s">
        <v>1</v>
      </c>
      <c r="C3" s="3" t="str">
        <f>"223410012020"</f>
        <v>223410012020</v>
      </c>
      <c r="D3" s="8">
        <v>90.4</v>
      </c>
      <c r="E3" s="8">
        <v>80.83</v>
      </c>
      <c r="F3" s="8">
        <f>D3/1.2*0.6+E3*0.4</f>
        <v>77.532000000000011</v>
      </c>
    </row>
    <row r="4" spans="1:6" s="4" customFormat="1" ht="24" customHeight="1" x14ac:dyDescent="0.15">
      <c r="A4" s="3">
        <v>2</v>
      </c>
      <c r="B4" s="3" t="s">
        <v>1</v>
      </c>
      <c r="C4" s="3" t="str">
        <f>"223410012518"</f>
        <v>223410012518</v>
      </c>
      <c r="D4" s="8">
        <v>88</v>
      </c>
      <c r="E4" s="8">
        <v>80.5</v>
      </c>
      <c r="F4" s="8">
        <f>D4/1.2*0.6+E4*0.4</f>
        <v>76.200000000000017</v>
      </c>
    </row>
    <row r="5" spans="1:6" s="4" customFormat="1" ht="24" customHeight="1" x14ac:dyDescent="0.15">
      <c r="A5" s="3">
        <v>3</v>
      </c>
      <c r="B5" s="3" t="s">
        <v>1</v>
      </c>
      <c r="C5" s="3" t="str">
        <f>"223410012609"</f>
        <v>223410012609</v>
      </c>
      <c r="D5" s="8">
        <v>84.8</v>
      </c>
      <c r="E5" s="8">
        <v>82.53</v>
      </c>
      <c r="F5" s="8">
        <f>D5/1.2*0.6+E5*0.4</f>
        <v>75.412000000000006</v>
      </c>
    </row>
    <row r="6" spans="1:6" s="4" customFormat="1" ht="24" customHeight="1" x14ac:dyDescent="0.15">
      <c r="A6" s="3">
        <v>4</v>
      </c>
      <c r="B6" s="3" t="s">
        <v>1</v>
      </c>
      <c r="C6" s="3" t="str">
        <f>"223410012915"</f>
        <v>223410012915</v>
      </c>
      <c r="D6" s="8">
        <v>85</v>
      </c>
      <c r="E6" s="8">
        <v>79.72</v>
      </c>
      <c r="F6" s="8">
        <f>D6/1.2*0.6+E6*0.4</f>
        <v>74.388000000000005</v>
      </c>
    </row>
    <row r="7" spans="1:6" s="4" customFormat="1" ht="24" customHeight="1" x14ac:dyDescent="0.15">
      <c r="A7" s="3">
        <v>5</v>
      </c>
      <c r="B7" s="3" t="s">
        <v>1</v>
      </c>
      <c r="C7" s="3" t="str">
        <f>"223410010827"</f>
        <v>223410010827</v>
      </c>
      <c r="D7" s="8">
        <v>86.6</v>
      </c>
      <c r="E7" s="8">
        <v>74.97</v>
      </c>
      <c r="F7" s="8">
        <f>D7/1.2*0.6+E7*0.4</f>
        <v>73.288000000000011</v>
      </c>
    </row>
    <row r="8" spans="1:6" s="4" customFormat="1" ht="24" customHeight="1" x14ac:dyDescent="0.15">
      <c r="A8" s="3">
        <v>6</v>
      </c>
      <c r="B8" s="3" t="s">
        <v>1</v>
      </c>
      <c r="C8" s="3" t="str">
        <f>"223410012320"</f>
        <v>223410012320</v>
      </c>
      <c r="D8" s="8">
        <v>86.4</v>
      </c>
      <c r="E8" s="8" t="s">
        <v>33</v>
      </c>
      <c r="F8" s="8">
        <v>43.2</v>
      </c>
    </row>
    <row r="9" spans="1:6" s="4" customFormat="1" ht="24" customHeight="1" x14ac:dyDescent="0.15">
      <c r="A9" s="3">
        <v>7</v>
      </c>
      <c r="B9" s="3" t="s">
        <v>2</v>
      </c>
      <c r="C9" s="3" t="str">
        <f>"223410011723"</f>
        <v>223410011723</v>
      </c>
      <c r="D9" s="8">
        <v>83.6</v>
      </c>
      <c r="E9" s="8">
        <v>80.069999999999993</v>
      </c>
      <c r="F9" s="8">
        <f t="shared" ref="F9:F46" si="0">D9/1.2*0.6+E9*0.4</f>
        <v>73.828000000000003</v>
      </c>
    </row>
    <row r="10" spans="1:6" s="4" customFormat="1" ht="24" customHeight="1" x14ac:dyDescent="0.15">
      <c r="A10" s="3">
        <v>8</v>
      </c>
      <c r="B10" s="3" t="s">
        <v>2</v>
      </c>
      <c r="C10" s="3" t="str">
        <f>"223410010128"</f>
        <v>223410010128</v>
      </c>
      <c r="D10" s="8">
        <v>82</v>
      </c>
      <c r="E10" s="8">
        <v>80.03</v>
      </c>
      <c r="F10" s="8">
        <f t="shared" si="0"/>
        <v>73.012</v>
      </c>
    </row>
    <row r="11" spans="1:6" s="4" customFormat="1" ht="24" customHeight="1" x14ac:dyDescent="0.15">
      <c r="A11" s="3">
        <v>9</v>
      </c>
      <c r="B11" s="3" t="s">
        <v>2</v>
      </c>
      <c r="C11" s="3" t="str">
        <f>"223410010206"</f>
        <v>223410010206</v>
      </c>
      <c r="D11" s="8">
        <v>79.8</v>
      </c>
      <c r="E11" s="8">
        <v>75.67</v>
      </c>
      <c r="F11" s="8">
        <f t="shared" si="0"/>
        <v>70.168000000000006</v>
      </c>
    </row>
    <row r="12" spans="1:6" s="4" customFormat="1" ht="24" customHeight="1" x14ac:dyDescent="0.15">
      <c r="A12" s="3">
        <v>10</v>
      </c>
      <c r="B12" s="6" t="s">
        <v>2</v>
      </c>
      <c r="C12" s="6" t="str">
        <f>"223410012414"</f>
        <v>223410012414</v>
      </c>
      <c r="D12" s="12">
        <v>74.8</v>
      </c>
      <c r="E12" s="12">
        <v>80.03</v>
      </c>
      <c r="F12" s="8">
        <f t="shared" si="0"/>
        <v>69.412000000000006</v>
      </c>
    </row>
    <row r="13" spans="1:6" s="4" customFormat="1" ht="24" customHeight="1" x14ac:dyDescent="0.15">
      <c r="A13" s="3">
        <v>11</v>
      </c>
      <c r="B13" s="3" t="s">
        <v>2</v>
      </c>
      <c r="C13" s="3" t="str">
        <f>"223410010607"</f>
        <v>223410010607</v>
      </c>
      <c r="D13" s="8">
        <v>75.800000000000011</v>
      </c>
      <c r="E13" s="8">
        <v>77.430000000000007</v>
      </c>
      <c r="F13" s="8">
        <f t="shared" si="0"/>
        <v>68.872000000000014</v>
      </c>
    </row>
    <row r="14" spans="1:6" ht="24" customHeight="1" x14ac:dyDescent="0.15">
      <c r="A14" s="3">
        <v>12</v>
      </c>
      <c r="B14" s="3" t="s">
        <v>2</v>
      </c>
      <c r="C14" s="3" t="str">
        <f>"223410010317"</f>
        <v>223410010317</v>
      </c>
      <c r="D14" s="8">
        <v>75.8</v>
      </c>
      <c r="E14" s="8">
        <v>76.53</v>
      </c>
      <c r="F14" s="8">
        <f t="shared" si="0"/>
        <v>68.512</v>
      </c>
    </row>
    <row r="15" spans="1:6" s="4" customFormat="1" ht="24" customHeight="1" x14ac:dyDescent="0.15">
      <c r="A15" s="3">
        <v>13</v>
      </c>
      <c r="B15" s="3" t="s">
        <v>3</v>
      </c>
      <c r="C15" s="3" t="str">
        <f>"223410020423"</f>
        <v>223410020423</v>
      </c>
      <c r="D15" s="8">
        <v>96.4</v>
      </c>
      <c r="E15" s="8">
        <v>81.5</v>
      </c>
      <c r="F15" s="8">
        <f t="shared" si="0"/>
        <v>80.800000000000011</v>
      </c>
    </row>
    <row r="16" spans="1:6" s="4" customFormat="1" ht="24" customHeight="1" x14ac:dyDescent="0.15">
      <c r="A16" s="3">
        <v>14</v>
      </c>
      <c r="B16" s="3" t="s">
        <v>3</v>
      </c>
      <c r="C16" s="3" t="str">
        <f>"223410021316"</f>
        <v>223410021316</v>
      </c>
      <c r="D16" s="8">
        <v>93</v>
      </c>
      <c r="E16" s="8">
        <v>81.33</v>
      </c>
      <c r="F16" s="8">
        <f t="shared" si="0"/>
        <v>79.032000000000011</v>
      </c>
    </row>
    <row r="17" spans="1:6" s="4" customFormat="1" ht="24" customHeight="1" x14ac:dyDescent="0.15">
      <c r="A17" s="3">
        <v>15</v>
      </c>
      <c r="B17" s="3" t="s">
        <v>3</v>
      </c>
      <c r="C17" s="3" t="str">
        <f>"223410021619"</f>
        <v>223410021619</v>
      </c>
      <c r="D17" s="8">
        <v>92</v>
      </c>
      <c r="E17" s="8">
        <v>81.17</v>
      </c>
      <c r="F17" s="8">
        <f t="shared" si="0"/>
        <v>78.468000000000004</v>
      </c>
    </row>
    <row r="18" spans="1:6" s="4" customFormat="1" ht="24" customHeight="1" x14ac:dyDescent="0.15">
      <c r="A18" s="3">
        <v>16</v>
      </c>
      <c r="B18" s="3" t="s">
        <v>3</v>
      </c>
      <c r="C18" s="3" t="str">
        <f>"223410021005"</f>
        <v>223410021005</v>
      </c>
      <c r="D18" s="8">
        <v>87.699999999999989</v>
      </c>
      <c r="E18" s="8">
        <v>80.83</v>
      </c>
      <c r="F18" s="8">
        <f t="shared" si="0"/>
        <v>76.181999999999988</v>
      </c>
    </row>
    <row r="19" spans="1:6" s="4" customFormat="1" ht="24" customHeight="1" x14ac:dyDescent="0.15">
      <c r="A19" s="3">
        <v>17</v>
      </c>
      <c r="B19" s="3" t="s">
        <v>3</v>
      </c>
      <c r="C19" s="3" t="str">
        <f>"223410020706"</f>
        <v>223410020706</v>
      </c>
      <c r="D19" s="8">
        <v>87.1</v>
      </c>
      <c r="E19" s="8">
        <v>81.33</v>
      </c>
      <c r="F19" s="8">
        <f t="shared" si="0"/>
        <v>76.081999999999994</v>
      </c>
    </row>
    <row r="20" spans="1:6" s="4" customFormat="1" ht="24" customHeight="1" x14ac:dyDescent="0.15">
      <c r="A20" s="3">
        <v>18</v>
      </c>
      <c r="B20" s="3" t="s">
        <v>3</v>
      </c>
      <c r="C20" s="3" t="str">
        <f>"223410020729"</f>
        <v>223410020729</v>
      </c>
      <c r="D20" s="8">
        <v>86.4</v>
      </c>
      <c r="E20" s="8">
        <v>76</v>
      </c>
      <c r="F20" s="8">
        <f t="shared" si="0"/>
        <v>73.600000000000009</v>
      </c>
    </row>
    <row r="21" spans="1:6" s="4" customFormat="1" ht="24" customHeight="1" x14ac:dyDescent="0.15">
      <c r="A21" s="3">
        <v>19</v>
      </c>
      <c r="B21" s="3" t="s">
        <v>4</v>
      </c>
      <c r="C21" s="3" t="str">
        <f>"223410021525"</f>
        <v>223410021525</v>
      </c>
      <c r="D21" s="8">
        <v>99.8</v>
      </c>
      <c r="E21" s="8">
        <v>80.83</v>
      </c>
      <c r="F21" s="8">
        <f t="shared" si="0"/>
        <v>82.231999999999999</v>
      </c>
    </row>
    <row r="22" spans="1:6" s="4" customFormat="1" ht="24" customHeight="1" x14ac:dyDescent="0.15">
      <c r="A22" s="3">
        <v>20</v>
      </c>
      <c r="B22" s="3" t="s">
        <v>4</v>
      </c>
      <c r="C22" s="3" t="str">
        <f>"223410022124"</f>
        <v>223410022124</v>
      </c>
      <c r="D22" s="8">
        <v>91.8</v>
      </c>
      <c r="E22" s="8">
        <v>83.83</v>
      </c>
      <c r="F22" s="8">
        <f t="shared" si="0"/>
        <v>79.432000000000002</v>
      </c>
    </row>
    <row r="23" spans="1:6" s="4" customFormat="1" ht="24" customHeight="1" x14ac:dyDescent="0.15">
      <c r="A23" s="3">
        <v>21</v>
      </c>
      <c r="B23" s="3" t="s">
        <v>4</v>
      </c>
      <c r="C23" s="3" t="str">
        <f>"223410022030"</f>
        <v>223410022030</v>
      </c>
      <c r="D23" s="8">
        <v>92.1</v>
      </c>
      <c r="E23" s="8">
        <v>80.33</v>
      </c>
      <c r="F23" s="8">
        <f t="shared" si="0"/>
        <v>78.181999999999988</v>
      </c>
    </row>
    <row r="24" spans="1:6" s="4" customFormat="1" ht="24" customHeight="1" x14ac:dyDescent="0.15">
      <c r="A24" s="3">
        <v>22</v>
      </c>
      <c r="B24" s="3" t="s">
        <v>4</v>
      </c>
      <c r="C24" s="3" t="str">
        <f>"223410021207"</f>
        <v>223410021207</v>
      </c>
      <c r="D24" s="8">
        <v>91.5</v>
      </c>
      <c r="E24" s="8">
        <v>79.33</v>
      </c>
      <c r="F24" s="8">
        <f t="shared" si="0"/>
        <v>77.481999999999999</v>
      </c>
    </row>
    <row r="25" spans="1:6" s="4" customFormat="1" ht="24" customHeight="1" x14ac:dyDescent="0.15">
      <c r="A25" s="3">
        <v>23</v>
      </c>
      <c r="B25" s="3" t="s">
        <v>4</v>
      </c>
      <c r="C25" s="3" t="str">
        <f>"223410022224"</f>
        <v>223410022224</v>
      </c>
      <c r="D25" s="8">
        <v>88.4</v>
      </c>
      <c r="E25" s="8">
        <v>82.33</v>
      </c>
      <c r="F25" s="8">
        <f t="shared" si="0"/>
        <v>77.132000000000005</v>
      </c>
    </row>
    <row r="26" spans="1:6" s="4" customFormat="1" ht="24" customHeight="1" x14ac:dyDescent="0.15">
      <c r="A26" s="3">
        <v>24</v>
      </c>
      <c r="B26" s="3" t="s">
        <v>4</v>
      </c>
      <c r="C26" s="3" t="str">
        <f>"223410022311"</f>
        <v>223410022311</v>
      </c>
      <c r="D26" s="8">
        <v>91.6</v>
      </c>
      <c r="E26" s="8">
        <v>77.5</v>
      </c>
      <c r="F26" s="8">
        <f t="shared" si="0"/>
        <v>76.8</v>
      </c>
    </row>
    <row r="27" spans="1:6" s="4" customFormat="1" ht="24" customHeight="1" x14ac:dyDescent="0.15">
      <c r="A27" s="3">
        <v>25</v>
      </c>
      <c r="B27" s="3" t="s">
        <v>4</v>
      </c>
      <c r="C27" s="3" t="str">
        <f>"223410020512"</f>
        <v>223410020512</v>
      </c>
      <c r="D27" s="8">
        <v>87.4</v>
      </c>
      <c r="E27" s="8">
        <v>79.67</v>
      </c>
      <c r="F27" s="8">
        <f t="shared" si="0"/>
        <v>75.568000000000012</v>
      </c>
    </row>
    <row r="28" spans="1:6" s="4" customFormat="1" ht="24" customHeight="1" x14ac:dyDescent="0.15">
      <c r="A28" s="3">
        <v>26</v>
      </c>
      <c r="B28" s="6" t="s">
        <v>4</v>
      </c>
      <c r="C28" s="6" t="str">
        <f>"223410021226"</f>
        <v>223410021226</v>
      </c>
      <c r="D28" s="12">
        <v>86.2</v>
      </c>
      <c r="E28" s="12">
        <v>80.5</v>
      </c>
      <c r="F28" s="8">
        <f t="shared" si="0"/>
        <v>75.300000000000011</v>
      </c>
    </row>
    <row r="29" spans="1:6" ht="24" customHeight="1" x14ac:dyDescent="0.15">
      <c r="A29" s="3">
        <v>27</v>
      </c>
      <c r="B29" s="3" t="s">
        <v>4</v>
      </c>
      <c r="C29" s="3" t="str">
        <f>"223410021308"</f>
        <v>223410021308</v>
      </c>
      <c r="D29" s="8">
        <v>89.1</v>
      </c>
      <c r="E29" s="8">
        <v>75.319999999999993</v>
      </c>
      <c r="F29" s="8">
        <f t="shared" si="0"/>
        <v>74.677999999999997</v>
      </c>
    </row>
    <row r="30" spans="1:6" s="4" customFormat="1" ht="24" customHeight="1" x14ac:dyDescent="0.15">
      <c r="A30" s="3">
        <v>28</v>
      </c>
      <c r="B30" s="3" t="s">
        <v>5</v>
      </c>
      <c r="C30" s="3" t="str">
        <f>"223410022806"</f>
        <v>223410022806</v>
      </c>
      <c r="D30" s="8">
        <v>94</v>
      </c>
      <c r="E30" s="8">
        <v>86.47</v>
      </c>
      <c r="F30" s="8">
        <f t="shared" si="0"/>
        <v>81.588000000000008</v>
      </c>
    </row>
    <row r="31" spans="1:6" s="4" customFormat="1" ht="24" customHeight="1" x14ac:dyDescent="0.15">
      <c r="A31" s="3">
        <v>29</v>
      </c>
      <c r="B31" s="3" t="s">
        <v>5</v>
      </c>
      <c r="C31" s="3" t="str">
        <f>"223410023604"</f>
        <v>223410023604</v>
      </c>
      <c r="D31" s="8">
        <v>94.699999999999989</v>
      </c>
      <c r="E31" s="8">
        <v>85.35</v>
      </c>
      <c r="F31" s="8">
        <f t="shared" si="0"/>
        <v>81.489999999999995</v>
      </c>
    </row>
    <row r="32" spans="1:6" s="4" customFormat="1" ht="24" customHeight="1" x14ac:dyDescent="0.15">
      <c r="A32" s="3">
        <v>30</v>
      </c>
      <c r="B32" s="3" t="s">
        <v>5</v>
      </c>
      <c r="C32" s="3" t="str">
        <f>"223410023009"</f>
        <v>223410023009</v>
      </c>
      <c r="D32" s="8">
        <v>93.699999999999989</v>
      </c>
      <c r="E32" s="8">
        <v>81.75</v>
      </c>
      <c r="F32" s="8">
        <f t="shared" si="0"/>
        <v>79.55</v>
      </c>
    </row>
    <row r="33" spans="1:6" s="4" customFormat="1" ht="24" customHeight="1" x14ac:dyDescent="0.15">
      <c r="A33" s="3">
        <v>31</v>
      </c>
      <c r="B33" s="3" t="s">
        <v>5</v>
      </c>
      <c r="C33" s="3" t="str">
        <f>"223410023122"</f>
        <v>223410023122</v>
      </c>
      <c r="D33" s="8">
        <v>91.5</v>
      </c>
      <c r="E33" s="8">
        <v>83.1</v>
      </c>
      <c r="F33" s="8">
        <f t="shared" si="0"/>
        <v>78.990000000000009</v>
      </c>
    </row>
    <row r="34" spans="1:6" s="4" customFormat="1" ht="24" customHeight="1" x14ac:dyDescent="0.15">
      <c r="A34" s="3">
        <v>32</v>
      </c>
      <c r="B34" s="3" t="s">
        <v>5</v>
      </c>
      <c r="C34" s="3" t="str">
        <f>"223410023011"</f>
        <v>223410023011</v>
      </c>
      <c r="D34" s="8">
        <v>90.5</v>
      </c>
      <c r="E34" s="8">
        <v>80.38</v>
      </c>
      <c r="F34" s="8">
        <f t="shared" si="0"/>
        <v>77.402000000000001</v>
      </c>
    </row>
    <row r="35" spans="1:6" s="4" customFormat="1" ht="24" customHeight="1" x14ac:dyDescent="0.15">
      <c r="A35" s="3">
        <v>33</v>
      </c>
      <c r="B35" s="3" t="s">
        <v>5</v>
      </c>
      <c r="C35" s="3" t="str">
        <f>"223410022801"</f>
        <v>223410022801</v>
      </c>
      <c r="D35" s="8">
        <v>89.8</v>
      </c>
      <c r="E35" s="8">
        <v>72.5</v>
      </c>
      <c r="F35" s="8">
        <f t="shared" si="0"/>
        <v>73.900000000000006</v>
      </c>
    </row>
    <row r="36" spans="1:6" s="4" customFormat="1" ht="24" customHeight="1" x14ac:dyDescent="0.15">
      <c r="A36" s="3">
        <v>34</v>
      </c>
      <c r="B36" s="3" t="s">
        <v>6</v>
      </c>
      <c r="C36" s="3" t="str">
        <f>"223410023807"</f>
        <v>223410023807</v>
      </c>
      <c r="D36" s="8">
        <v>84.2</v>
      </c>
      <c r="E36" s="8">
        <v>80.17</v>
      </c>
      <c r="F36" s="8">
        <f t="shared" si="0"/>
        <v>74.168000000000006</v>
      </c>
    </row>
    <row r="37" spans="1:6" s="4" customFormat="1" ht="24" customHeight="1" x14ac:dyDescent="0.15">
      <c r="A37" s="3">
        <v>35</v>
      </c>
      <c r="B37" s="3" t="s">
        <v>6</v>
      </c>
      <c r="C37" s="3" t="str">
        <f>"223410023703"</f>
        <v>223410023703</v>
      </c>
      <c r="D37" s="8">
        <v>74.8</v>
      </c>
      <c r="E37" s="8">
        <v>83.83</v>
      </c>
      <c r="F37" s="8">
        <f t="shared" si="0"/>
        <v>70.932000000000002</v>
      </c>
    </row>
    <row r="38" spans="1:6" s="4" customFormat="1" ht="24" customHeight="1" x14ac:dyDescent="0.15">
      <c r="A38" s="3">
        <v>36</v>
      </c>
      <c r="B38" s="3" t="s">
        <v>6</v>
      </c>
      <c r="C38" s="3" t="str">
        <f>"223410023929"</f>
        <v>223410023929</v>
      </c>
      <c r="D38" s="8">
        <v>78</v>
      </c>
      <c r="E38" s="8">
        <v>79.5</v>
      </c>
      <c r="F38" s="8">
        <f t="shared" si="0"/>
        <v>70.8</v>
      </c>
    </row>
    <row r="39" spans="1:6" s="4" customFormat="1" ht="24" customHeight="1" x14ac:dyDescent="0.15">
      <c r="A39" s="3">
        <v>37</v>
      </c>
      <c r="B39" s="3" t="s">
        <v>7</v>
      </c>
      <c r="C39" s="3" t="str">
        <f>"223410012111"</f>
        <v>223410012111</v>
      </c>
      <c r="D39" s="8">
        <v>91.6</v>
      </c>
      <c r="E39" s="8">
        <v>79.95</v>
      </c>
      <c r="F39" s="8">
        <f t="shared" si="0"/>
        <v>77.78</v>
      </c>
    </row>
    <row r="40" spans="1:6" s="4" customFormat="1" ht="24" customHeight="1" x14ac:dyDescent="0.15">
      <c r="A40" s="3">
        <v>38</v>
      </c>
      <c r="B40" s="3" t="s">
        <v>7</v>
      </c>
      <c r="C40" s="3" t="str">
        <f>"223410013123"</f>
        <v>223410013123</v>
      </c>
      <c r="D40" s="8">
        <v>88.8</v>
      </c>
      <c r="E40" s="8">
        <v>82.03</v>
      </c>
      <c r="F40" s="8">
        <f t="shared" si="0"/>
        <v>77.212000000000003</v>
      </c>
    </row>
    <row r="41" spans="1:6" s="4" customFormat="1" ht="24" customHeight="1" x14ac:dyDescent="0.15">
      <c r="A41" s="3">
        <v>39</v>
      </c>
      <c r="B41" s="3" t="s">
        <v>7</v>
      </c>
      <c r="C41" s="3" t="str">
        <f>"223410013108"</f>
        <v>223410013108</v>
      </c>
      <c r="D41" s="8">
        <v>88.800000000000011</v>
      </c>
      <c r="E41" s="8">
        <v>81.23</v>
      </c>
      <c r="F41" s="8">
        <f t="shared" si="0"/>
        <v>76.89200000000001</v>
      </c>
    </row>
    <row r="42" spans="1:6" s="4" customFormat="1" ht="24" customHeight="1" x14ac:dyDescent="0.15">
      <c r="A42" s="3">
        <v>40</v>
      </c>
      <c r="B42" s="3" t="s">
        <v>7</v>
      </c>
      <c r="C42" s="3" t="str">
        <f>"223410012229"</f>
        <v>223410012229</v>
      </c>
      <c r="D42" s="8">
        <v>87.199999999999989</v>
      </c>
      <c r="E42" s="8">
        <v>81.349999999999994</v>
      </c>
      <c r="F42" s="8">
        <f t="shared" si="0"/>
        <v>76.139999999999986</v>
      </c>
    </row>
    <row r="43" spans="1:6" s="4" customFormat="1" ht="24" customHeight="1" x14ac:dyDescent="0.15">
      <c r="A43" s="3">
        <v>41</v>
      </c>
      <c r="B43" s="3" t="s">
        <v>7</v>
      </c>
      <c r="C43" s="3" t="str">
        <f>"223410010908"</f>
        <v>223410010908</v>
      </c>
      <c r="D43" s="8">
        <v>88</v>
      </c>
      <c r="E43" s="8">
        <v>80.040000000000006</v>
      </c>
      <c r="F43" s="8">
        <f t="shared" si="0"/>
        <v>76.01600000000002</v>
      </c>
    </row>
    <row r="44" spans="1:6" s="4" customFormat="1" ht="24" customHeight="1" x14ac:dyDescent="0.15">
      <c r="A44" s="3">
        <v>42</v>
      </c>
      <c r="B44" s="3" t="s">
        <v>7</v>
      </c>
      <c r="C44" s="3" t="str">
        <f>"223410010904"</f>
        <v>223410010904</v>
      </c>
      <c r="D44" s="8">
        <v>87.4</v>
      </c>
      <c r="E44" s="8">
        <v>79.88</v>
      </c>
      <c r="F44" s="8">
        <f t="shared" si="0"/>
        <v>75.652000000000001</v>
      </c>
    </row>
    <row r="45" spans="1:6" s="4" customFormat="1" ht="24" customHeight="1" x14ac:dyDescent="0.15">
      <c r="A45" s="3">
        <v>43</v>
      </c>
      <c r="B45" s="3" t="s">
        <v>7</v>
      </c>
      <c r="C45" s="3" t="str">
        <f>"223410013229"</f>
        <v>223410013229</v>
      </c>
      <c r="D45" s="8">
        <v>87.8</v>
      </c>
      <c r="E45" s="8">
        <v>75.900000000000006</v>
      </c>
      <c r="F45" s="8">
        <f t="shared" si="0"/>
        <v>74.260000000000005</v>
      </c>
    </row>
    <row r="46" spans="1:6" s="4" customFormat="1" ht="24" customHeight="1" x14ac:dyDescent="0.15">
      <c r="A46" s="3">
        <v>44</v>
      </c>
      <c r="B46" s="3" t="s">
        <v>7</v>
      </c>
      <c r="C46" s="3" t="str">
        <f>"223410012009"</f>
        <v>223410012009</v>
      </c>
      <c r="D46" s="8">
        <v>86.8</v>
      </c>
      <c r="E46" s="8">
        <v>76.09</v>
      </c>
      <c r="F46" s="8">
        <f t="shared" si="0"/>
        <v>73.835999999999999</v>
      </c>
    </row>
    <row r="47" spans="1:6" s="4" customFormat="1" ht="24" customHeight="1" x14ac:dyDescent="0.15">
      <c r="A47" s="3">
        <v>45</v>
      </c>
      <c r="B47" s="3" t="s">
        <v>7</v>
      </c>
      <c r="C47" s="3" t="str">
        <f>"223410013412"</f>
        <v>223410013412</v>
      </c>
      <c r="D47" s="8">
        <v>87.800000000000011</v>
      </c>
      <c r="E47" s="8" t="s">
        <v>33</v>
      </c>
      <c r="F47" s="8">
        <v>43.900000000000013</v>
      </c>
    </row>
    <row r="48" spans="1:6" s="4" customFormat="1" ht="24" customHeight="1" x14ac:dyDescent="0.15">
      <c r="A48" s="3">
        <v>46</v>
      </c>
      <c r="B48" s="3" t="s">
        <v>8</v>
      </c>
      <c r="C48" s="3" t="str">
        <f>"223410010316"</f>
        <v>223410010316</v>
      </c>
      <c r="D48" s="8">
        <v>90.2</v>
      </c>
      <c r="E48" s="8">
        <v>82.08</v>
      </c>
      <c r="F48" s="8">
        <f t="shared" ref="F48:F95" si="1">D48/1.2*0.6+E48*0.4</f>
        <v>77.932000000000002</v>
      </c>
    </row>
    <row r="49" spans="1:6" s="4" customFormat="1" ht="24" customHeight="1" x14ac:dyDescent="0.15">
      <c r="A49" s="3">
        <v>47</v>
      </c>
      <c r="B49" s="3" t="s">
        <v>8</v>
      </c>
      <c r="C49" s="3" t="str">
        <f>"223410010912"</f>
        <v>223410010912</v>
      </c>
      <c r="D49" s="8">
        <v>88.199999999999989</v>
      </c>
      <c r="E49" s="8">
        <v>81.5</v>
      </c>
      <c r="F49" s="8">
        <f t="shared" si="1"/>
        <v>76.7</v>
      </c>
    </row>
    <row r="50" spans="1:6" s="4" customFormat="1" ht="24" customHeight="1" x14ac:dyDescent="0.15">
      <c r="A50" s="3">
        <v>48</v>
      </c>
      <c r="B50" s="3" t="s">
        <v>8</v>
      </c>
      <c r="C50" s="3" t="str">
        <f>"223410010807"</f>
        <v>223410010807</v>
      </c>
      <c r="D50" s="8">
        <v>86.6</v>
      </c>
      <c r="E50" s="8">
        <v>80.87</v>
      </c>
      <c r="F50" s="8">
        <f t="shared" si="1"/>
        <v>75.64800000000001</v>
      </c>
    </row>
    <row r="51" spans="1:6" s="4" customFormat="1" ht="24" customHeight="1" x14ac:dyDescent="0.15">
      <c r="A51" s="3">
        <v>49</v>
      </c>
      <c r="B51" s="5" t="s">
        <v>8</v>
      </c>
      <c r="C51" s="5" t="str">
        <f>"223410010704"</f>
        <v>223410010704</v>
      </c>
      <c r="D51" s="12">
        <v>81.599999999999994</v>
      </c>
      <c r="E51" s="12">
        <v>85.43</v>
      </c>
      <c r="F51" s="8">
        <f t="shared" si="1"/>
        <v>74.972000000000008</v>
      </c>
    </row>
    <row r="52" spans="1:6" s="4" customFormat="1" ht="24" customHeight="1" x14ac:dyDescent="0.15">
      <c r="A52" s="3">
        <v>50</v>
      </c>
      <c r="B52" s="3" t="s">
        <v>8</v>
      </c>
      <c r="C52" s="3" t="str">
        <f>"223410013217"</f>
        <v>223410013217</v>
      </c>
      <c r="D52" s="8">
        <v>82.2</v>
      </c>
      <c r="E52" s="8">
        <v>80.2</v>
      </c>
      <c r="F52" s="8">
        <f t="shared" si="1"/>
        <v>73.180000000000007</v>
      </c>
    </row>
    <row r="53" spans="1:6" ht="24" customHeight="1" x14ac:dyDescent="0.15">
      <c r="A53" s="3">
        <v>51</v>
      </c>
      <c r="B53" s="3" t="s">
        <v>8</v>
      </c>
      <c r="C53" s="3" t="str">
        <f>"223410013212"</f>
        <v>223410013212</v>
      </c>
      <c r="D53" s="8">
        <v>83.800000000000011</v>
      </c>
      <c r="E53" s="8">
        <v>76.63</v>
      </c>
      <c r="F53" s="8">
        <f t="shared" si="1"/>
        <v>72.552000000000007</v>
      </c>
    </row>
    <row r="54" spans="1:6" s="4" customFormat="1" ht="24" customHeight="1" x14ac:dyDescent="0.15">
      <c r="A54" s="3">
        <v>52</v>
      </c>
      <c r="B54" s="3" t="s">
        <v>9</v>
      </c>
      <c r="C54" s="3" t="str">
        <f>"223410020801"</f>
        <v>223410020801</v>
      </c>
      <c r="D54" s="8">
        <v>94</v>
      </c>
      <c r="E54" s="8">
        <v>79.599999999999994</v>
      </c>
      <c r="F54" s="8">
        <f t="shared" si="1"/>
        <v>78.84</v>
      </c>
    </row>
    <row r="55" spans="1:6" s="4" customFormat="1" ht="24" customHeight="1" x14ac:dyDescent="0.15">
      <c r="A55" s="3">
        <v>53</v>
      </c>
      <c r="B55" s="3" t="s">
        <v>9</v>
      </c>
      <c r="C55" s="3" t="str">
        <f>"223410020714"</f>
        <v>223410020714</v>
      </c>
      <c r="D55" s="8">
        <v>91.1</v>
      </c>
      <c r="E55" s="8">
        <v>80.95</v>
      </c>
      <c r="F55" s="8">
        <f t="shared" si="1"/>
        <v>77.930000000000007</v>
      </c>
    </row>
    <row r="56" spans="1:6" s="4" customFormat="1" ht="24" customHeight="1" x14ac:dyDescent="0.15">
      <c r="A56" s="3">
        <v>54</v>
      </c>
      <c r="B56" s="3" t="s">
        <v>9</v>
      </c>
      <c r="C56" s="3" t="str">
        <f>"223410022111"</f>
        <v>223410022111</v>
      </c>
      <c r="D56" s="8">
        <v>89.7</v>
      </c>
      <c r="E56" s="8">
        <v>78.33</v>
      </c>
      <c r="F56" s="8">
        <f t="shared" si="1"/>
        <v>76.182000000000002</v>
      </c>
    </row>
    <row r="57" spans="1:6" s="4" customFormat="1" ht="24" customHeight="1" x14ac:dyDescent="0.15">
      <c r="A57" s="3">
        <v>55</v>
      </c>
      <c r="B57" s="3" t="s">
        <v>9</v>
      </c>
      <c r="C57" s="3" t="str">
        <f>"223410022207"</f>
        <v>223410022207</v>
      </c>
      <c r="D57" s="8">
        <v>88.199999999999989</v>
      </c>
      <c r="E57" s="8">
        <v>80.03</v>
      </c>
      <c r="F57" s="8">
        <f t="shared" si="1"/>
        <v>76.111999999999995</v>
      </c>
    </row>
    <row r="58" spans="1:6" s="4" customFormat="1" ht="24" customHeight="1" x14ac:dyDescent="0.15">
      <c r="A58" s="3">
        <v>56</v>
      </c>
      <c r="B58" s="5" t="s">
        <v>9</v>
      </c>
      <c r="C58" s="5" t="str">
        <f>"223410020827"</f>
        <v>223410020827</v>
      </c>
      <c r="D58" s="12">
        <v>82.4</v>
      </c>
      <c r="E58" s="12">
        <v>81.7</v>
      </c>
      <c r="F58" s="8">
        <f t="shared" si="1"/>
        <v>73.88</v>
      </c>
    </row>
    <row r="59" spans="1:6" ht="24" customHeight="1" x14ac:dyDescent="0.15">
      <c r="A59" s="3">
        <v>57</v>
      </c>
      <c r="B59" s="3" t="s">
        <v>9</v>
      </c>
      <c r="C59" s="3" t="str">
        <f>"223410021317"</f>
        <v>223410021317</v>
      </c>
      <c r="D59" s="8">
        <v>83.5</v>
      </c>
      <c r="E59" s="8">
        <v>74</v>
      </c>
      <c r="F59" s="8">
        <f t="shared" si="1"/>
        <v>71.350000000000009</v>
      </c>
    </row>
    <row r="60" spans="1:6" s="4" customFormat="1" ht="24" customHeight="1" x14ac:dyDescent="0.15">
      <c r="A60" s="3">
        <v>58</v>
      </c>
      <c r="B60" s="3" t="s">
        <v>10</v>
      </c>
      <c r="C60" s="3" t="str">
        <f>"223410023003"</f>
        <v>223410023003</v>
      </c>
      <c r="D60" s="8">
        <v>98</v>
      </c>
      <c r="E60" s="8">
        <v>82.28</v>
      </c>
      <c r="F60" s="8">
        <f t="shared" si="1"/>
        <v>81.912000000000006</v>
      </c>
    </row>
    <row r="61" spans="1:6" s="4" customFormat="1" ht="24" customHeight="1" x14ac:dyDescent="0.15">
      <c r="A61" s="3">
        <v>59</v>
      </c>
      <c r="B61" s="3" t="s">
        <v>10</v>
      </c>
      <c r="C61" s="3" t="str">
        <f>"223410023124"</f>
        <v>223410023124</v>
      </c>
      <c r="D61" s="8">
        <v>92.9</v>
      </c>
      <c r="E61" s="8">
        <v>84.57</v>
      </c>
      <c r="F61" s="8">
        <f t="shared" si="1"/>
        <v>80.277999999999992</v>
      </c>
    </row>
    <row r="62" spans="1:6" ht="24" customHeight="1" x14ac:dyDescent="0.15">
      <c r="A62" s="3">
        <v>60</v>
      </c>
      <c r="B62" s="6" t="s">
        <v>10</v>
      </c>
      <c r="C62" s="6" t="str">
        <f>"223410023120"</f>
        <v>223410023120</v>
      </c>
      <c r="D62" s="12">
        <v>83</v>
      </c>
      <c r="E62" s="12">
        <v>81.75</v>
      </c>
      <c r="F62" s="8">
        <f t="shared" si="1"/>
        <v>74.2</v>
      </c>
    </row>
    <row r="63" spans="1:6" s="4" customFormat="1" ht="24" customHeight="1" x14ac:dyDescent="0.15">
      <c r="A63" s="3">
        <v>61</v>
      </c>
      <c r="B63" s="3" t="s">
        <v>11</v>
      </c>
      <c r="C63" s="3" t="str">
        <f>"223410024412"</f>
        <v>223410024412</v>
      </c>
      <c r="D63" s="8">
        <v>69.2</v>
      </c>
      <c r="E63" s="8">
        <v>79.099999999999994</v>
      </c>
      <c r="F63" s="8">
        <f t="shared" si="1"/>
        <v>66.240000000000009</v>
      </c>
    </row>
    <row r="64" spans="1:6" s="4" customFormat="1" ht="24" customHeight="1" x14ac:dyDescent="0.15">
      <c r="A64" s="3">
        <v>62</v>
      </c>
      <c r="B64" s="3" t="s">
        <v>11</v>
      </c>
      <c r="C64" s="3" t="str">
        <f>"223410024416"</f>
        <v>223410024416</v>
      </c>
      <c r="D64" s="8">
        <v>63.599999999999994</v>
      </c>
      <c r="E64" s="8">
        <v>75.680000000000007</v>
      </c>
      <c r="F64" s="8">
        <f t="shared" si="1"/>
        <v>62.072000000000003</v>
      </c>
    </row>
    <row r="65" spans="1:6" s="4" customFormat="1" ht="24" customHeight="1" x14ac:dyDescent="0.15">
      <c r="A65" s="3">
        <v>63</v>
      </c>
      <c r="B65" s="3" t="s">
        <v>12</v>
      </c>
      <c r="C65" s="3" t="str">
        <f>"223410011616"</f>
        <v>223410011616</v>
      </c>
      <c r="D65" s="8">
        <v>85.6</v>
      </c>
      <c r="E65" s="8">
        <v>81.23</v>
      </c>
      <c r="F65" s="8">
        <f t="shared" si="1"/>
        <v>75.292000000000002</v>
      </c>
    </row>
    <row r="66" spans="1:6" s="4" customFormat="1" ht="24" customHeight="1" x14ac:dyDescent="0.15">
      <c r="A66" s="3">
        <v>64</v>
      </c>
      <c r="B66" s="3" t="s">
        <v>12</v>
      </c>
      <c r="C66" s="3" t="str">
        <f>"223410013127"</f>
        <v>223410013127</v>
      </c>
      <c r="D66" s="8">
        <v>84</v>
      </c>
      <c r="E66" s="8">
        <v>78.63</v>
      </c>
      <c r="F66" s="8">
        <f t="shared" si="1"/>
        <v>73.451999999999998</v>
      </c>
    </row>
    <row r="67" spans="1:6" s="4" customFormat="1" ht="24" customHeight="1" x14ac:dyDescent="0.15">
      <c r="A67" s="3">
        <v>65</v>
      </c>
      <c r="B67" s="3" t="s">
        <v>12</v>
      </c>
      <c r="C67" s="3" t="str">
        <f>"223410010226"</f>
        <v>223410010226</v>
      </c>
      <c r="D67" s="8">
        <v>85.8</v>
      </c>
      <c r="E67" s="8">
        <v>75.069999999999993</v>
      </c>
      <c r="F67" s="8">
        <f t="shared" si="1"/>
        <v>72.927999999999997</v>
      </c>
    </row>
    <row r="68" spans="1:6" s="4" customFormat="1" ht="24" customHeight="1" x14ac:dyDescent="0.15">
      <c r="A68" s="3">
        <v>66</v>
      </c>
      <c r="B68" s="3" t="s">
        <v>13</v>
      </c>
      <c r="C68" s="3" t="str">
        <f>"223410022308"</f>
        <v>223410022308</v>
      </c>
      <c r="D68" s="8">
        <v>102.39999999999999</v>
      </c>
      <c r="E68" s="8">
        <v>81.13</v>
      </c>
      <c r="F68" s="8">
        <f t="shared" si="1"/>
        <v>83.651999999999987</v>
      </c>
    </row>
    <row r="69" spans="1:6" s="4" customFormat="1" ht="24" customHeight="1" x14ac:dyDescent="0.15">
      <c r="A69" s="3">
        <v>67</v>
      </c>
      <c r="B69" s="3" t="s">
        <v>13</v>
      </c>
      <c r="C69" s="3" t="str">
        <f>"223410020730"</f>
        <v>223410020730</v>
      </c>
      <c r="D69" s="8">
        <v>94.6</v>
      </c>
      <c r="E69" s="8">
        <v>78.95</v>
      </c>
      <c r="F69" s="8">
        <f t="shared" si="1"/>
        <v>78.88</v>
      </c>
    </row>
    <row r="70" spans="1:6" ht="24" customHeight="1" x14ac:dyDescent="0.15">
      <c r="A70" s="3">
        <v>68</v>
      </c>
      <c r="B70" s="5" t="s">
        <v>13</v>
      </c>
      <c r="C70" s="5" t="str">
        <f>"223410022022"</f>
        <v>223410022022</v>
      </c>
      <c r="D70" s="12">
        <v>91</v>
      </c>
      <c r="E70" s="12">
        <v>75.5</v>
      </c>
      <c r="F70" s="8">
        <f t="shared" si="1"/>
        <v>75.700000000000017</v>
      </c>
    </row>
    <row r="71" spans="1:6" s="4" customFormat="1" ht="24" customHeight="1" x14ac:dyDescent="0.15">
      <c r="A71" s="3">
        <v>69</v>
      </c>
      <c r="B71" s="3" t="s">
        <v>14</v>
      </c>
      <c r="C71" s="3" t="str">
        <f>"223410021616"</f>
        <v>223410021616</v>
      </c>
      <c r="D71" s="8">
        <v>99.6</v>
      </c>
      <c r="E71" s="8">
        <v>83.05</v>
      </c>
      <c r="F71" s="8">
        <f t="shared" si="1"/>
        <v>83.02</v>
      </c>
    </row>
    <row r="72" spans="1:6" s="4" customFormat="1" ht="24" customHeight="1" x14ac:dyDescent="0.15">
      <c r="A72" s="3">
        <v>70</v>
      </c>
      <c r="B72" s="3" t="s">
        <v>14</v>
      </c>
      <c r="C72" s="3" t="str">
        <f>"223410022129"</f>
        <v>223410022129</v>
      </c>
      <c r="D72" s="8">
        <v>93.9</v>
      </c>
      <c r="E72" s="8">
        <v>83.2</v>
      </c>
      <c r="F72" s="8">
        <f t="shared" si="1"/>
        <v>80.230000000000018</v>
      </c>
    </row>
    <row r="73" spans="1:6" s="4" customFormat="1" ht="24" customHeight="1" x14ac:dyDescent="0.15">
      <c r="A73" s="3">
        <v>71</v>
      </c>
      <c r="B73" s="3" t="s">
        <v>14</v>
      </c>
      <c r="C73" s="3" t="str">
        <f>"223410021027"</f>
        <v>223410021027</v>
      </c>
      <c r="D73" s="8">
        <v>94.2</v>
      </c>
      <c r="E73" s="8">
        <v>77.8</v>
      </c>
      <c r="F73" s="8">
        <f t="shared" si="1"/>
        <v>78.22</v>
      </c>
    </row>
    <row r="74" spans="1:6" s="4" customFormat="1" ht="24" customHeight="1" x14ac:dyDescent="0.15">
      <c r="A74" s="3">
        <v>72</v>
      </c>
      <c r="B74" s="3" t="s">
        <v>15</v>
      </c>
      <c r="C74" s="3" t="str">
        <f>"223410013705"</f>
        <v>223410013705</v>
      </c>
      <c r="D74" s="8">
        <v>91.6</v>
      </c>
      <c r="E74" s="8">
        <v>85.33</v>
      </c>
      <c r="F74" s="8">
        <f t="shared" si="1"/>
        <v>79.931999999999988</v>
      </c>
    </row>
    <row r="75" spans="1:6" s="4" customFormat="1" ht="24" customHeight="1" x14ac:dyDescent="0.15">
      <c r="A75" s="3">
        <v>73</v>
      </c>
      <c r="B75" s="3" t="s">
        <v>15</v>
      </c>
      <c r="C75" s="3" t="str">
        <f>"223410013717"</f>
        <v>223410013717</v>
      </c>
      <c r="D75" s="8">
        <v>92.8</v>
      </c>
      <c r="E75" s="8">
        <v>77.67</v>
      </c>
      <c r="F75" s="8">
        <f t="shared" si="1"/>
        <v>77.468000000000004</v>
      </c>
    </row>
    <row r="76" spans="1:6" ht="24" customHeight="1" x14ac:dyDescent="0.15">
      <c r="A76" s="3">
        <v>74</v>
      </c>
      <c r="B76" s="5" t="s">
        <v>15</v>
      </c>
      <c r="C76" s="5" t="str">
        <f>"223410013725"</f>
        <v>223410013725</v>
      </c>
      <c r="D76" s="12">
        <v>89.2</v>
      </c>
      <c r="E76" s="12">
        <v>81.33</v>
      </c>
      <c r="F76" s="8">
        <f t="shared" si="1"/>
        <v>77.132000000000005</v>
      </c>
    </row>
    <row r="77" spans="1:6" ht="24" customHeight="1" x14ac:dyDescent="0.15">
      <c r="A77" s="3">
        <v>75</v>
      </c>
      <c r="B77" s="5" t="s">
        <v>15</v>
      </c>
      <c r="C77" s="5" t="str">
        <f>"223410013928"</f>
        <v>223410013928</v>
      </c>
      <c r="D77" s="12">
        <v>89.199999999999989</v>
      </c>
      <c r="E77" s="12">
        <v>77.33</v>
      </c>
      <c r="F77" s="8">
        <f t="shared" si="1"/>
        <v>75.531999999999996</v>
      </c>
    </row>
    <row r="78" spans="1:6" s="4" customFormat="1" ht="24" customHeight="1" x14ac:dyDescent="0.15">
      <c r="A78" s="3">
        <v>76</v>
      </c>
      <c r="B78" s="3" t="s">
        <v>16</v>
      </c>
      <c r="C78" s="3" t="str">
        <f>"223410012605"</f>
        <v>223410012605</v>
      </c>
      <c r="D78" s="8">
        <v>89.199999999999989</v>
      </c>
      <c r="E78" s="8">
        <v>89.36</v>
      </c>
      <c r="F78" s="8">
        <f t="shared" si="1"/>
        <v>80.343999999999994</v>
      </c>
    </row>
    <row r="79" spans="1:6" s="4" customFormat="1" ht="24" customHeight="1" x14ac:dyDescent="0.15">
      <c r="A79" s="3">
        <v>77</v>
      </c>
      <c r="B79" s="3" t="s">
        <v>16</v>
      </c>
      <c r="C79" s="3" t="str">
        <f>"223410010204"</f>
        <v>223410010204</v>
      </c>
      <c r="D79" s="8">
        <v>84</v>
      </c>
      <c r="E79" s="8">
        <v>85.67</v>
      </c>
      <c r="F79" s="8">
        <f t="shared" si="1"/>
        <v>76.268000000000001</v>
      </c>
    </row>
    <row r="80" spans="1:6" s="4" customFormat="1" ht="24" customHeight="1" x14ac:dyDescent="0.15">
      <c r="A80" s="3">
        <v>78</v>
      </c>
      <c r="B80" s="3" t="s">
        <v>16</v>
      </c>
      <c r="C80" s="3" t="str">
        <f>"223410012823"</f>
        <v>223410012823</v>
      </c>
      <c r="D80" s="8">
        <v>88.4</v>
      </c>
      <c r="E80" s="8">
        <v>77.930000000000007</v>
      </c>
      <c r="F80" s="8">
        <f t="shared" si="1"/>
        <v>75.372000000000014</v>
      </c>
    </row>
    <row r="81" spans="1:6" s="4" customFormat="1" ht="24" customHeight="1" x14ac:dyDescent="0.15">
      <c r="A81" s="3">
        <v>79</v>
      </c>
      <c r="B81" s="3" t="s">
        <v>16</v>
      </c>
      <c r="C81" s="3" t="str">
        <f>"223410012805"</f>
        <v>223410012805</v>
      </c>
      <c r="D81" s="8">
        <v>85.4</v>
      </c>
      <c r="E81" s="8">
        <v>78.27</v>
      </c>
      <c r="F81" s="8">
        <f t="shared" si="1"/>
        <v>74.00800000000001</v>
      </c>
    </row>
    <row r="82" spans="1:6" s="4" customFormat="1" ht="24" customHeight="1" x14ac:dyDescent="0.15">
      <c r="A82" s="3">
        <v>80</v>
      </c>
      <c r="B82" s="3" t="s">
        <v>16</v>
      </c>
      <c r="C82" s="3" t="str">
        <f>"223410010430"</f>
        <v>223410010430</v>
      </c>
      <c r="D82" s="8">
        <v>85.199999999999989</v>
      </c>
      <c r="E82" s="8">
        <v>74.3</v>
      </c>
      <c r="F82" s="8">
        <f t="shared" si="1"/>
        <v>72.319999999999993</v>
      </c>
    </row>
    <row r="83" spans="1:6" s="4" customFormat="1" ht="24" customHeight="1" x14ac:dyDescent="0.15">
      <c r="A83" s="3">
        <v>81</v>
      </c>
      <c r="B83" s="3" t="s">
        <v>16</v>
      </c>
      <c r="C83" s="3" t="str">
        <f>"223410011229"</f>
        <v>223410011229</v>
      </c>
      <c r="D83" s="8">
        <v>85.6</v>
      </c>
      <c r="E83" s="8">
        <v>72.27</v>
      </c>
      <c r="F83" s="8">
        <f t="shared" si="1"/>
        <v>71.707999999999998</v>
      </c>
    </row>
    <row r="84" spans="1:6" s="4" customFormat="1" ht="24" customHeight="1" x14ac:dyDescent="0.15">
      <c r="A84" s="3">
        <v>82</v>
      </c>
      <c r="B84" s="3" t="s">
        <v>17</v>
      </c>
      <c r="C84" s="3" t="str">
        <f>"223410020817"</f>
        <v>223410020817</v>
      </c>
      <c r="D84" s="8">
        <v>100.2</v>
      </c>
      <c r="E84" s="8">
        <v>87.5</v>
      </c>
      <c r="F84" s="8">
        <f t="shared" si="1"/>
        <v>85.1</v>
      </c>
    </row>
    <row r="85" spans="1:6" s="4" customFormat="1" ht="24" customHeight="1" x14ac:dyDescent="0.15">
      <c r="A85" s="3">
        <v>83</v>
      </c>
      <c r="B85" s="3" t="s">
        <v>17</v>
      </c>
      <c r="C85" s="3" t="str">
        <f>"223410020911"</f>
        <v>223410020911</v>
      </c>
      <c r="D85" s="8">
        <v>98.4</v>
      </c>
      <c r="E85" s="8">
        <v>86.17</v>
      </c>
      <c r="F85" s="8">
        <f t="shared" si="1"/>
        <v>83.668000000000006</v>
      </c>
    </row>
    <row r="86" spans="1:6" s="4" customFormat="1" ht="24" customHeight="1" x14ac:dyDescent="0.15">
      <c r="A86" s="3">
        <v>84</v>
      </c>
      <c r="B86" s="3" t="s">
        <v>17</v>
      </c>
      <c r="C86" s="3" t="str">
        <f>"223410021721"</f>
        <v>223410021721</v>
      </c>
      <c r="D86" s="8">
        <v>95.2</v>
      </c>
      <c r="E86" s="8">
        <v>83.6</v>
      </c>
      <c r="F86" s="8">
        <f t="shared" si="1"/>
        <v>81.039999999999992</v>
      </c>
    </row>
    <row r="87" spans="1:6" s="4" customFormat="1" ht="24" customHeight="1" x14ac:dyDescent="0.15">
      <c r="A87" s="3">
        <v>85</v>
      </c>
      <c r="B87" s="3" t="s">
        <v>17</v>
      </c>
      <c r="C87" s="3" t="str">
        <f>"223410021306"</f>
        <v>223410021306</v>
      </c>
      <c r="D87" s="8">
        <v>96</v>
      </c>
      <c r="E87" s="8">
        <v>78.92</v>
      </c>
      <c r="F87" s="8">
        <f t="shared" si="1"/>
        <v>79.567999999999998</v>
      </c>
    </row>
    <row r="88" spans="1:6" s="4" customFormat="1" ht="24" customHeight="1" x14ac:dyDescent="0.15">
      <c r="A88" s="3">
        <v>86</v>
      </c>
      <c r="B88" s="3" t="s">
        <v>17</v>
      </c>
      <c r="C88" s="3" t="str">
        <f>"223410021113"</f>
        <v>223410021113</v>
      </c>
      <c r="D88" s="8">
        <v>95</v>
      </c>
      <c r="E88" s="8">
        <v>77.569999999999993</v>
      </c>
      <c r="F88" s="8">
        <f t="shared" si="1"/>
        <v>78.527999999999992</v>
      </c>
    </row>
    <row r="89" spans="1:6" ht="24" customHeight="1" x14ac:dyDescent="0.15">
      <c r="A89" s="3">
        <v>87</v>
      </c>
      <c r="B89" s="5" t="s">
        <v>17</v>
      </c>
      <c r="C89" s="5" t="str">
        <f>"223410022006"</f>
        <v>223410022006</v>
      </c>
      <c r="D89" s="12">
        <v>92.3</v>
      </c>
      <c r="E89" s="12">
        <v>76.83</v>
      </c>
      <c r="F89" s="8">
        <f t="shared" si="1"/>
        <v>76.882000000000005</v>
      </c>
    </row>
    <row r="90" spans="1:6" s="4" customFormat="1" ht="24" customHeight="1" x14ac:dyDescent="0.15">
      <c r="A90" s="3">
        <v>88</v>
      </c>
      <c r="B90" s="3" t="s">
        <v>18</v>
      </c>
      <c r="C90" s="3" t="str">
        <f>"223410023406"</f>
        <v>223410023406</v>
      </c>
      <c r="D90" s="8">
        <v>93.699999999999989</v>
      </c>
      <c r="E90" s="8">
        <v>75.17</v>
      </c>
      <c r="F90" s="8">
        <f t="shared" si="1"/>
        <v>76.917999999999992</v>
      </c>
    </row>
    <row r="91" spans="1:6" s="4" customFormat="1" ht="24" customHeight="1" x14ac:dyDescent="0.15">
      <c r="A91" s="3">
        <v>89</v>
      </c>
      <c r="B91" s="3" t="s">
        <v>18</v>
      </c>
      <c r="C91" s="3" t="str">
        <f>"223410023313"</f>
        <v>223410023313</v>
      </c>
      <c r="D91" s="8">
        <v>90.8</v>
      </c>
      <c r="E91" s="8">
        <v>78.02</v>
      </c>
      <c r="F91" s="8">
        <f t="shared" si="1"/>
        <v>76.608000000000004</v>
      </c>
    </row>
    <row r="92" spans="1:6" s="4" customFormat="1" ht="24" customHeight="1" x14ac:dyDescent="0.15">
      <c r="A92" s="3">
        <v>90</v>
      </c>
      <c r="B92" s="3" t="s">
        <v>18</v>
      </c>
      <c r="C92" s="3" t="str">
        <f>"223410022615"</f>
        <v>223410022615</v>
      </c>
      <c r="D92" s="8">
        <v>86.399999999999991</v>
      </c>
      <c r="E92" s="8">
        <v>82.03</v>
      </c>
      <c r="F92" s="8">
        <f t="shared" si="1"/>
        <v>76.012</v>
      </c>
    </row>
    <row r="93" spans="1:6" s="4" customFormat="1" ht="24" customHeight="1" x14ac:dyDescent="0.15">
      <c r="A93" s="3">
        <v>91</v>
      </c>
      <c r="B93" s="3" t="s">
        <v>18</v>
      </c>
      <c r="C93" s="3" t="str">
        <f>"223410023115"</f>
        <v>223410023115</v>
      </c>
      <c r="D93" s="8">
        <v>86.4</v>
      </c>
      <c r="E93" s="8">
        <v>79.22</v>
      </c>
      <c r="F93" s="8">
        <f t="shared" si="1"/>
        <v>74.888000000000005</v>
      </c>
    </row>
    <row r="94" spans="1:6" s="4" customFormat="1" ht="24" customHeight="1" x14ac:dyDescent="0.15">
      <c r="A94" s="3">
        <v>92</v>
      </c>
      <c r="B94" s="3" t="s">
        <v>19</v>
      </c>
      <c r="C94" s="3" t="str">
        <f>"223410024417"</f>
        <v>223410024417</v>
      </c>
      <c r="D94" s="8">
        <v>82.6</v>
      </c>
      <c r="E94" s="8">
        <v>82.69</v>
      </c>
      <c r="F94" s="8">
        <f t="shared" si="1"/>
        <v>74.376000000000005</v>
      </c>
    </row>
    <row r="95" spans="1:6" s="4" customFormat="1" ht="24" customHeight="1" x14ac:dyDescent="0.15">
      <c r="A95" s="3">
        <v>93</v>
      </c>
      <c r="B95" s="3" t="s">
        <v>19</v>
      </c>
      <c r="C95" s="3" t="str">
        <f>"223410024409"</f>
        <v>223410024409</v>
      </c>
      <c r="D95" s="8">
        <v>65.8</v>
      </c>
      <c r="E95" s="8">
        <v>81.37</v>
      </c>
      <c r="F95" s="8">
        <f t="shared" si="1"/>
        <v>65.448000000000008</v>
      </c>
    </row>
    <row r="96" spans="1:6" s="4" customFormat="1" ht="24" customHeight="1" x14ac:dyDescent="0.15">
      <c r="A96" s="3">
        <v>94</v>
      </c>
      <c r="B96" s="3" t="s">
        <v>19</v>
      </c>
      <c r="C96" s="3" t="str">
        <f>"223410024301"</f>
        <v>223410024301</v>
      </c>
      <c r="D96" s="8">
        <v>77</v>
      </c>
      <c r="E96" s="8" t="s">
        <v>33</v>
      </c>
      <c r="F96" s="8">
        <v>38.5</v>
      </c>
    </row>
    <row r="97" spans="1:6" s="4" customFormat="1" ht="24" customHeight="1" x14ac:dyDescent="0.15">
      <c r="A97" s="3">
        <v>95</v>
      </c>
      <c r="B97" s="3" t="s">
        <v>20</v>
      </c>
      <c r="C97" s="3" t="str">
        <f>"223410024627"</f>
        <v>223410024627</v>
      </c>
      <c r="D97" s="8">
        <v>72.400000000000006</v>
      </c>
      <c r="E97" s="8">
        <v>86.67</v>
      </c>
      <c r="F97" s="8">
        <f>D97/1.2*0.6+E97*0.4</f>
        <v>70.867999999999995</v>
      </c>
    </row>
    <row r="98" spans="1:6" s="4" customFormat="1" ht="24" customHeight="1" x14ac:dyDescent="0.15">
      <c r="A98" s="3">
        <v>96</v>
      </c>
      <c r="B98" s="3" t="s">
        <v>20</v>
      </c>
      <c r="C98" s="3" t="str">
        <f>"223410024524"</f>
        <v>223410024524</v>
      </c>
      <c r="D98" s="8">
        <v>70.400000000000006</v>
      </c>
      <c r="E98" s="8">
        <v>78.33</v>
      </c>
      <c r="F98" s="8">
        <f>D98/1.2*0.6+E98*0.4</f>
        <v>66.532000000000011</v>
      </c>
    </row>
    <row r="99" spans="1:6" s="4" customFormat="1" ht="24" customHeight="1" x14ac:dyDescent="0.15">
      <c r="A99" s="3">
        <v>97</v>
      </c>
      <c r="B99" s="3" t="s">
        <v>20</v>
      </c>
      <c r="C99" s="3" t="str">
        <f>"223410024712"</f>
        <v>223410024712</v>
      </c>
      <c r="D99" s="8">
        <v>70.599999999999994</v>
      </c>
      <c r="E99" s="8">
        <v>78</v>
      </c>
      <c r="F99" s="8">
        <f>D99/1.2*0.6+E99*0.4</f>
        <v>66.5</v>
      </c>
    </row>
    <row r="100" spans="1:6" s="4" customFormat="1" ht="24" customHeight="1" x14ac:dyDescent="0.15">
      <c r="A100" s="3">
        <v>98</v>
      </c>
      <c r="B100" s="3" t="s">
        <v>21</v>
      </c>
      <c r="C100" s="3" t="str">
        <f>"223410024025"</f>
        <v>223410024025</v>
      </c>
      <c r="D100" s="8">
        <v>96.5</v>
      </c>
      <c r="E100" s="8">
        <v>85.83</v>
      </c>
      <c r="F100" s="8">
        <f>D100/1.2*0.6+E100*0.4</f>
        <v>82.581999999999994</v>
      </c>
    </row>
    <row r="101" spans="1:6" s="4" customFormat="1" ht="24" customHeight="1" x14ac:dyDescent="0.15">
      <c r="A101" s="3">
        <v>99</v>
      </c>
      <c r="B101" s="3" t="s">
        <v>21</v>
      </c>
      <c r="C101" s="3" t="str">
        <f>"223410023814"</f>
        <v>223410023814</v>
      </c>
      <c r="D101" s="8">
        <v>96.6</v>
      </c>
      <c r="E101" s="8">
        <v>84.33</v>
      </c>
      <c r="F101" s="8">
        <f>D101/1.2*0.6+E101*0.4</f>
        <v>82.031999999999996</v>
      </c>
    </row>
    <row r="102" spans="1:6" s="4" customFormat="1" ht="24" customHeight="1" x14ac:dyDescent="0.15">
      <c r="A102" s="3">
        <v>100</v>
      </c>
      <c r="B102" s="3" t="s">
        <v>21</v>
      </c>
      <c r="C102" s="3" t="str">
        <f>"223410023719"</f>
        <v>223410023719</v>
      </c>
      <c r="D102" s="8">
        <v>95.9</v>
      </c>
      <c r="E102" s="8" t="s">
        <v>33</v>
      </c>
      <c r="F102" s="8">
        <v>47.95</v>
      </c>
    </row>
    <row r="103" spans="1:6" s="4" customFormat="1" ht="24" customHeight="1" x14ac:dyDescent="0.15">
      <c r="A103" s="3">
        <v>101</v>
      </c>
      <c r="B103" s="3" t="s">
        <v>22</v>
      </c>
      <c r="C103" s="3" t="str">
        <f>"223410011225"</f>
        <v>223410011225</v>
      </c>
      <c r="D103" s="8">
        <v>90.6</v>
      </c>
      <c r="E103" s="8">
        <v>77.83</v>
      </c>
      <c r="F103" s="8">
        <f t="shared" ref="F103:F122" si="2">D103/1.2*0.6+E103*0.4</f>
        <v>76.432000000000002</v>
      </c>
    </row>
    <row r="104" spans="1:6" s="4" customFormat="1" ht="24" customHeight="1" x14ac:dyDescent="0.15">
      <c r="A104" s="3">
        <v>102</v>
      </c>
      <c r="B104" s="3" t="s">
        <v>22</v>
      </c>
      <c r="C104" s="3" t="str">
        <f>"223410012429"</f>
        <v>223410012429</v>
      </c>
      <c r="D104" s="8">
        <v>82</v>
      </c>
      <c r="E104" s="8">
        <v>77.430000000000007</v>
      </c>
      <c r="F104" s="8">
        <f t="shared" si="2"/>
        <v>71.972000000000008</v>
      </c>
    </row>
    <row r="105" spans="1:6" s="4" customFormat="1" ht="24" customHeight="1" x14ac:dyDescent="0.15">
      <c r="A105" s="3">
        <v>103</v>
      </c>
      <c r="B105" s="3" t="s">
        <v>22</v>
      </c>
      <c r="C105" s="3" t="str">
        <f>"223410013311"</f>
        <v>223410013311</v>
      </c>
      <c r="D105" s="8">
        <v>78.8</v>
      </c>
      <c r="E105" s="8">
        <v>78.5</v>
      </c>
      <c r="F105" s="8">
        <f t="shared" si="2"/>
        <v>70.8</v>
      </c>
    </row>
    <row r="106" spans="1:6" s="4" customFormat="1" ht="24" customHeight="1" x14ac:dyDescent="0.15">
      <c r="A106" s="3">
        <v>104</v>
      </c>
      <c r="B106" s="3" t="s">
        <v>23</v>
      </c>
      <c r="C106" s="3" t="str">
        <f>"223410012316"</f>
        <v>223410012316</v>
      </c>
      <c r="D106" s="8">
        <v>90.4</v>
      </c>
      <c r="E106" s="8">
        <v>83.71</v>
      </c>
      <c r="F106" s="8">
        <f t="shared" si="2"/>
        <v>78.683999999999997</v>
      </c>
    </row>
    <row r="107" spans="1:6" s="4" customFormat="1" ht="24" customHeight="1" x14ac:dyDescent="0.15">
      <c r="A107" s="3">
        <v>105</v>
      </c>
      <c r="B107" s="3" t="s">
        <v>23</v>
      </c>
      <c r="C107" s="3" t="str">
        <f>"223410011927"</f>
        <v>223410011927</v>
      </c>
      <c r="D107" s="8">
        <v>89.800000000000011</v>
      </c>
      <c r="E107" s="8">
        <v>80.430000000000007</v>
      </c>
      <c r="F107" s="8">
        <f t="shared" si="2"/>
        <v>77.072000000000003</v>
      </c>
    </row>
    <row r="108" spans="1:6" s="4" customFormat="1" ht="24" customHeight="1" x14ac:dyDescent="0.15">
      <c r="A108" s="3">
        <v>106</v>
      </c>
      <c r="B108" s="3" t="s">
        <v>23</v>
      </c>
      <c r="C108" s="3" t="str">
        <f>"223410012525"</f>
        <v>223410012525</v>
      </c>
      <c r="D108" s="8">
        <v>90</v>
      </c>
      <c r="E108" s="8">
        <v>78.39</v>
      </c>
      <c r="F108" s="8">
        <f t="shared" si="2"/>
        <v>76.355999999999995</v>
      </c>
    </row>
    <row r="109" spans="1:6" s="4" customFormat="1" ht="24" customHeight="1" x14ac:dyDescent="0.15">
      <c r="A109" s="3">
        <v>107</v>
      </c>
      <c r="B109" s="3" t="s">
        <v>23</v>
      </c>
      <c r="C109" s="3" t="str">
        <f>"223410010602"</f>
        <v>223410010602</v>
      </c>
      <c r="D109" s="8">
        <v>90.6</v>
      </c>
      <c r="E109" s="8">
        <v>75.53</v>
      </c>
      <c r="F109" s="8">
        <f t="shared" si="2"/>
        <v>75.512</v>
      </c>
    </row>
    <row r="110" spans="1:6" s="4" customFormat="1" ht="24" customHeight="1" x14ac:dyDescent="0.15">
      <c r="A110" s="3">
        <v>108</v>
      </c>
      <c r="B110" s="3" t="s">
        <v>23</v>
      </c>
      <c r="C110" s="3" t="str">
        <f>"223410011925"</f>
        <v>223410011925</v>
      </c>
      <c r="D110" s="8">
        <v>81.400000000000006</v>
      </c>
      <c r="E110" s="8">
        <v>85.08</v>
      </c>
      <c r="F110" s="8">
        <f t="shared" si="2"/>
        <v>74.731999999999999</v>
      </c>
    </row>
    <row r="111" spans="1:6" s="4" customFormat="1" ht="24" customHeight="1" x14ac:dyDescent="0.15">
      <c r="A111" s="3">
        <v>109</v>
      </c>
      <c r="B111" s="5" t="s">
        <v>23</v>
      </c>
      <c r="C111" s="5" t="str">
        <f>"223410011428"</f>
        <v>223410011428</v>
      </c>
      <c r="D111" s="12">
        <v>80.400000000000006</v>
      </c>
      <c r="E111" s="12">
        <v>80.3</v>
      </c>
      <c r="F111" s="8">
        <f t="shared" si="2"/>
        <v>72.320000000000007</v>
      </c>
    </row>
    <row r="112" spans="1:6" ht="24" customHeight="1" x14ac:dyDescent="0.15">
      <c r="A112" s="3">
        <v>110</v>
      </c>
      <c r="B112" s="3" t="s">
        <v>23</v>
      </c>
      <c r="C112" s="3" t="str">
        <f>"223410011905"</f>
        <v>223410011905</v>
      </c>
      <c r="D112" s="8">
        <v>83.4</v>
      </c>
      <c r="E112" s="8">
        <v>73.59</v>
      </c>
      <c r="F112" s="8">
        <f t="shared" si="2"/>
        <v>71.13600000000001</v>
      </c>
    </row>
    <row r="113" spans="1:6" ht="24" customHeight="1" x14ac:dyDescent="0.15">
      <c r="A113" s="3">
        <v>111</v>
      </c>
      <c r="B113" s="5" t="s">
        <v>23</v>
      </c>
      <c r="C113" s="5" t="str">
        <f>"223410011027"</f>
        <v>223410011027</v>
      </c>
      <c r="D113" s="12">
        <v>78</v>
      </c>
      <c r="E113" s="12">
        <v>74.63</v>
      </c>
      <c r="F113" s="8">
        <f t="shared" si="2"/>
        <v>68.852000000000004</v>
      </c>
    </row>
    <row r="114" spans="1:6" ht="24" customHeight="1" x14ac:dyDescent="0.15">
      <c r="A114" s="3">
        <v>112</v>
      </c>
      <c r="B114" s="6" t="s">
        <v>23</v>
      </c>
      <c r="C114" s="5" t="str">
        <f>"223410012016"</f>
        <v>223410012016</v>
      </c>
      <c r="D114" s="15">
        <v>77</v>
      </c>
      <c r="E114" s="16">
        <v>0</v>
      </c>
      <c r="F114" s="15">
        <f>D114/1.2*0.6+E114*0.4</f>
        <v>38.5</v>
      </c>
    </row>
    <row r="115" spans="1:6" s="4" customFormat="1" ht="24" customHeight="1" x14ac:dyDescent="0.15">
      <c r="A115" s="3">
        <v>113</v>
      </c>
      <c r="B115" s="3" t="s">
        <v>24</v>
      </c>
      <c r="C115" s="3" t="str">
        <f>"223410022320"</f>
        <v>223410022320</v>
      </c>
      <c r="D115" s="8">
        <v>86.199999999999989</v>
      </c>
      <c r="E115" s="8">
        <v>83.33</v>
      </c>
      <c r="F115" s="8">
        <f t="shared" si="2"/>
        <v>76.431999999999988</v>
      </c>
    </row>
    <row r="116" spans="1:6" s="4" customFormat="1" ht="24" customHeight="1" x14ac:dyDescent="0.15">
      <c r="A116" s="3">
        <v>114</v>
      </c>
      <c r="B116" s="3" t="s">
        <v>24</v>
      </c>
      <c r="C116" s="3" t="str">
        <f>"223410021122"</f>
        <v>223410021122</v>
      </c>
      <c r="D116" s="8">
        <v>80.400000000000006</v>
      </c>
      <c r="E116" s="8">
        <v>79.5</v>
      </c>
      <c r="F116" s="8">
        <f t="shared" si="2"/>
        <v>72.000000000000014</v>
      </c>
    </row>
    <row r="117" spans="1:6" s="4" customFormat="1" ht="24" customHeight="1" x14ac:dyDescent="0.15">
      <c r="A117" s="3">
        <v>115</v>
      </c>
      <c r="B117" s="3" t="s">
        <v>25</v>
      </c>
      <c r="C117" s="3" t="str">
        <f>"223410022611"</f>
        <v>223410022611</v>
      </c>
      <c r="D117" s="8">
        <v>88.1</v>
      </c>
      <c r="E117" s="8">
        <v>74.849999999999994</v>
      </c>
      <c r="F117" s="8">
        <f t="shared" si="2"/>
        <v>73.990000000000009</v>
      </c>
    </row>
    <row r="118" spans="1:6" s="4" customFormat="1" ht="24" customHeight="1" x14ac:dyDescent="0.15">
      <c r="A118" s="3">
        <v>116</v>
      </c>
      <c r="B118" s="3" t="s">
        <v>25</v>
      </c>
      <c r="C118" s="3" t="str">
        <f>"223410023512"</f>
        <v>223410023512</v>
      </c>
      <c r="D118" s="8">
        <v>89.199999999999989</v>
      </c>
      <c r="E118" s="8">
        <v>71.53</v>
      </c>
      <c r="F118" s="8">
        <f t="shared" si="2"/>
        <v>73.211999999999989</v>
      </c>
    </row>
    <row r="119" spans="1:6" ht="24" customHeight="1" x14ac:dyDescent="0.15">
      <c r="A119" s="3">
        <v>117</v>
      </c>
      <c r="B119" s="5" t="s">
        <v>25</v>
      </c>
      <c r="C119" s="5" t="str">
        <f>"223410022629"</f>
        <v>223410022629</v>
      </c>
      <c r="D119" s="12">
        <v>80.599999999999994</v>
      </c>
      <c r="E119" s="12">
        <v>80.12</v>
      </c>
      <c r="F119" s="8">
        <f t="shared" si="2"/>
        <v>72.348000000000013</v>
      </c>
    </row>
    <row r="120" spans="1:6" s="4" customFormat="1" ht="24" customHeight="1" x14ac:dyDescent="0.15">
      <c r="A120" s="3">
        <v>118</v>
      </c>
      <c r="B120" s="3" t="s">
        <v>26</v>
      </c>
      <c r="C120" s="3" t="str">
        <f>"223410023710"</f>
        <v>223410023710</v>
      </c>
      <c r="D120" s="8">
        <v>92.199999999999989</v>
      </c>
      <c r="E120" s="8">
        <v>79.459999999999994</v>
      </c>
      <c r="F120" s="8">
        <f t="shared" si="2"/>
        <v>77.883999999999986</v>
      </c>
    </row>
    <row r="121" spans="1:6" s="4" customFormat="1" ht="24" customHeight="1" x14ac:dyDescent="0.15">
      <c r="A121" s="3">
        <v>119</v>
      </c>
      <c r="B121" s="3" t="s">
        <v>26</v>
      </c>
      <c r="C121" s="3" t="str">
        <f>"223410023713"</f>
        <v>223410023713</v>
      </c>
      <c r="D121" s="8">
        <v>82.6</v>
      </c>
      <c r="E121" s="8">
        <v>80.77</v>
      </c>
      <c r="F121" s="8">
        <f t="shared" si="2"/>
        <v>73.608000000000004</v>
      </c>
    </row>
    <row r="122" spans="1:6" s="4" customFormat="1" ht="24" customHeight="1" x14ac:dyDescent="0.15">
      <c r="A122" s="3">
        <v>120</v>
      </c>
      <c r="B122" s="3" t="s">
        <v>26</v>
      </c>
      <c r="C122" s="3" t="str">
        <f>"223410024209"</f>
        <v>223410024209</v>
      </c>
      <c r="D122" s="8">
        <v>76.900000000000006</v>
      </c>
      <c r="E122" s="8">
        <v>77.88</v>
      </c>
      <c r="F122" s="8">
        <f t="shared" si="2"/>
        <v>69.602000000000004</v>
      </c>
    </row>
  </sheetData>
  <autoFilter ref="A2:F122" xr:uid="{2A098EF4-F971-4A05-B684-7B2E48740D58}"/>
  <sortState ref="A3:F122">
    <sortCondition ref="B3:B122"/>
    <sortCondition descending="1" ref="F3:F122"/>
  </sortState>
  <mergeCells count="1">
    <mergeCell ref="A1:F1"/>
  </mergeCells>
  <phoneticPr fontId="1" type="noConversion"/>
  <conditionalFormatting sqref="C115:C118 C3:C13 C15:C28 C30:C52 C54:C58 C60:C61 C63:C69 C71:C75 C78:C88 C90:C111 C120:C62229">
    <cfRule type="expression" dxfId="2" priority="31">
      <formula>AND(SUMPRODUCT(IFERROR(1*(($C$2:$C$62229&amp;"x")=(C3&amp;"x")),0))&gt;1,NOT(ISBLANK(C3)))</formula>
    </cfRule>
  </conditionalFormatting>
  <conditionalFormatting sqref="C113 C62 C29 C14">
    <cfRule type="expression" dxfId="1" priority="109">
      <formula>AND(SUMPRODUCT(IFERROR(1*((#REF!&amp;"x")=(C14&amp;"x")),0))&gt;1,NOT(ISBLANK(C14)))</formula>
    </cfRule>
  </conditionalFormatting>
  <conditionalFormatting sqref="C119 C112 C114 C89 C76:C77 C70 C59 C53">
    <cfRule type="expression" dxfId="0" priority="113">
      <formula>AND(SUMPRODUCT(IFERROR(1*((#REF!&amp;"x")=(C53&amp;"x")),0))&gt;1,NOT(ISBLANK(C53)))</formula>
    </cfRule>
  </conditionalFormatting>
  <pageMargins left="1.3385826771653544" right="0.74803149606299213" top="0.98425196850393704" bottom="0.98425196850393704" header="0.51181102362204722" footer="0.51181102362204722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</dc:creator>
  <cp:lastModifiedBy>赵青</cp:lastModifiedBy>
  <cp:lastPrinted>2022-08-06T10:27:39Z</cp:lastPrinted>
  <dcterms:created xsi:type="dcterms:W3CDTF">2022-07-04T10:03:00Z</dcterms:created>
  <dcterms:modified xsi:type="dcterms:W3CDTF">2022-08-06T12:27:14Z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2052-11.1.0.11875</vt:lpwstr>
  </property>
</Properties>
</file>