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2年黄山市黟县教师招聘考试成绩汇总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<sst xmlns="http://schemas.openxmlformats.org/spreadsheetml/2006/main" count="434" uniqueCount="17">
  <si>
    <t>缺考</t>
  </si>
  <si>
    <t>座位号</t>
  </si>
  <si>
    <t>岗位代码</t>
  </si>
  <si>
    <t>岗位名称</t>
  </si>
  <si>
    <t>学科专业知识成绩</t>
  </si>
  <si>
    <t>教育综合知识成绩</t>
  </si>
  <si>
    <t>笔试成绩</t>
  </si>
  <si>
    <t>政策加分</t>
  </si>
  <si>
    <t>招聘单位</t>
  </si>
  <si>
    <r>
      <t>2022</t>
    </r>
    <r>
      <rPr>
        <sz val="16"/>
        <rFont val="宋体"/>
        <family val="0"/>
      </rPr>
      <t>年黄山市黟县中小学教师招聘笔试成绩（公布）</t>
    </r>
  </si>
  <si>
    <t>笔试合成总成绩</t>
  </si>
  <si>
    <t>黟县教育局</t>
  </si>
  <si>
    <t>初中英语</t>
  </si>
  <si>
    <t>黟县教育局</t>
  </si>
  <si>
    <t>初中语文</t>
  </si>
  <si>
    <t>小学语文</t>
  </si>
  <si>
    <t>小学数学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</si>
</sst>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1">
      <selection activeCell="F54" sqref="F54"/>
    </sheetView>
  </sheetViews>
  <sheetFormatPr defaultColWidth="9.140625" defaultRowHeight="12.75"/>
  <cols>
    <col min="1" max="2" width="14.140625" style="1" bestFit="1" customWidth="1"/>
    <col min="3" max="3" width="11.140625" style="1" bestFit="1" customWidth="1"/>
    <col min="4" max="4" width="14.140625" style="1" customWidth="1"/>
    <col min="5" max="5" width="9.8515625" style="1" customWidth="1"/>
    <col min="6" max="6" width="9.140625" style="1" customWidth="1"/>
    <col min="7" max="7" width="10.140625" style="3" customWidth="1"/>
    <col min="8" max="8" width="5.421875" style="3" customWidth="1"/>
    <col min="9" max="9" width="11.00390625" style="3" customWidth="1"/>
    <col min="10" max="16384" width="9.140625" style="1" customWidth="1"/>
  </cols>
  <sheetData>
    <row r="1" spans="1:9" ht="27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</row>
    <row r="2" spans="1:9" s="8" customFormat="1" ht="54" customHeight="1" thickBot="1">
      <c r="A2" s="6" t="s">
        <v>1</v>
      </c>
      <c r="B2" s="6" t="s">
        <v>2</v>
      </c>
      <c r="C2" s="6" t="s">
        <v>8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10</v>
      </c>
    </row>
    <row r="3" spans="1:9" ht="12.75">
      <c r="A3" s="16" t="str">
        <f>"223410032830"</f>
        <v>223410032830</v>
      </c>
      <c r="B3" s="17">
        <v>341023001</v>
      </c>
      <c r="C3" s="18" t="s">
        <v>11</v>
      </c>
      <c r="D3" s="18" t="s">
        <v>12</v>
      </c>
      <c r="E3" s="19">
        <v>100</v>
      </c>
      <c r="F3" s="19">
        <v>102</v>
      </c>
      <c r="G3" s="19">
        <f aca="true" t="shared" si="0" ref="G3:G34">E3*0.6+F3*0.4</f>
        <v>100.80000000000001</v>
      </c>
      <c r="H3" s="20">
        <v>0</v>
      </c>
      <c r="I3" s="21">
        <v>100.80000000000001</v>
      </c>
    </row>
    <row r="4" spans="1:9" ht="12.75">
      <c r="A4" s="22" t="str">
        <f>"223410033126"</f>
        <v>223410033126</v>
      </c>
      <c r="B4" s="23">
        <v>341023001</v>
      </c>
      <c r="C4" s="24" t="s">
        <v>11</v>
      </c>
      <c r="D4" s="24" t="s">
        <v>12</v>
      </c>
      <c r="E4" s="25">
        <v>99</v>
      </c>
      <c r="F4" s="25">
        <v>102</v>
      </c>
      <c r="G4" s="25">
        <f t="shared" si="0"/>
        <v>100.2</v>
      </c>
      <c r="H4" s="26">
        <v>0</v>
      </c>
      <c r="I4" s="27">
        <v>100.2</v>
      </c>
    </row>
    <row r="5" spans="1:9" ht="12.75">
      <c r="A5" s="22" t="str">
        <f>"223410033227"</f>
        <v>223410033227</v>
      </c>
      <c r="B5" s="23">
        <v>341023001</v>
      </c>
      <c r="C5" s="24" t="s">
        <v>11</v>
      </c>
      <c r="D5" s="24" t="s">
        <v>12</v>
      </c>
      <c r="E5" s="25">
        <v>95</v>
      </c>
      <c r="F5" s="25">
        <v>106</v>
      </c>
      <c r="G5" s="25">
        <f t="shared" si="0"/>
        <v>99.4</v>
      </c>
      <c r="H5" s="26">
        <v>0</v>
      </c>
      <c r="I5" s="27">
        <v>99.4</v>
      </c>
    </row>
    <row r="6" spans="1:9" ht="12.75">
      <c r="A6" s="22" t="str">
        <f>"223410032827"</f>
        <v>223410032827</v>
      </c>
      <c r="B6" s="23">
        <v>341023001</v>
      </c>
      <c r="C6" s="24" t="s">
        <v>11</v>
      </c>
      <c r="D6" s="24" t="s">
        <v>12</v>
      </c>
      <c r="E6" s="25">
        <v>96</v>
      </c>
      <c r="F6" s="25">
        <v>102</v>
      </c>
      <c r="G6" s="25">
        <f t="shared" si="0"/>
        <v>98.4</v>
      </c>
      <c r="H6" s="26">
        <v>0</v>
      </c>
      <c r="I6" s="27">
        <v>98.4</v>
      </c>
    </row>
    <row r="7" spans="1:9" ht="12.75">
      <c r="A7" s="22" t="str">
        <f>"223410033225"</f>
        <v>223410033225</v>
      </c>
      <c r="B7" s="23">
        <v>341023001</v>
      </c>
      <c r="C7" s="24" t="s">
        <v>11</v>
      </c>
      <c r="D7" s="24" t="s">
        <v>12</v>
      </c>
      <c r="E7" s="25">
        <v>94</v>
      </c>
      <c r="F7" s="25">
        <v>104</v>
      </c>
      <c r="G7" s="25">
        <f t="shared" si="0"/>
        <v>98</v>
      </c>
      <c r="H7" s="26">
        <v>0</v>
      </c>
      <c r="I7" s="27">
        <v>98</v>
      </c>
    </row>
    <row r="8" spans="1:9" ht="12.75">
      <c r="A8" s="22" t="str">
        <f>"223410032606"</f>
        <v>223410032606</v>
      </c>
      <c r="B8" s="23">
        <v>341023001</v>
      </c>
      <c r="C8" s="24" t="s">
        <v>11</v>
      </c>
      <c r="D8" s="24" t="s">
        <v>12</v>
      </c>
      <c r="E8" s="25">
        <v>98.5</v>
      </c>
      <c r="F8" s="25">
        <v>97</v>
      </c>
      <c r="G8" s="25">
        <f t="shared" si="0"/>
        <v>97.9</v>
      </c>
      <c r="H8" s="26">
        <v>0</v>
      </c>
      <c r="I8" s="27">
        <v>97.9</v>
      </c>
    </row>
    <row r="9" spans="1:9" ht="12.75">
      <c r="A9" s="22" t="str">
        <f>"223410033201"</f>
        <v>223410033201</v>
      </c>
      <c r="B9" s="23">
        <v>341023001</v>
      </c>
      <c r="C9" s="24" t="s">
        <v>11</v>
      </c>
      <c r="D9" s="24" t="s">
        <v>12</v>
      </c>
      <c r="E9" s="25">
        <v>94</v>
      </c>
      <c r="F9" s="25">
        <v>103</v>
      </c>
      <c r="G9" s="25">
        <f t="shared" si="0"/>
        <v>97.6</v>
      </c>
      <c r="H9" s="26">
        <v>0</v>
      </c>
      <c r="I9" s="27">
        <v>97.6</v>
      </c>
    </row>
    <row r="10" spans="1:9" ht="12.75">
      <c r="A10" s="22" t="str">
        <f>"223410032714"</f>
        <v>223410032714</v>
      </c>
      <c r="B10" s="23">
        <v>341023001</v>
      </c>
      <c r="C10" s="24" t="s">
        <v>11</v>
      </c>
      <c r="D10" s="24" t="s">
        <v>12</v>
      </c>
      <c r="E10" s="25">
        <v>96</v>
      </c>
      <c r="F10" s="25">
        <v>99</v>
      </c>
      <c r="G10" s="25">
        <f t="shared" si="0"/>
        <v>97.19999999999999</v>
      </c>
      <c r="H10" s="26">
        <v>0</v>
      </c>
      <c r="I10" s="27">
        <v>97.19999999999999</v>
      </c>
    </row>
    <row r="11" spans="1:9" ht="12.75">
      <c r="A11" s="22" t="str">
        <f>"223410032929"</f>
        <v>223410032929</v>
      </c>
      <c r="B11" s="23">
        <v>341023001</v>
      </c>
      <c r="C11" s="24" t="s">
        <v>11</v>
      </c>
      <c r="D11" s="24" t="s">
        <v>12</v>
      </c>
      <c r="E11" s="25">
        <v>98.5</v>
      </c>
      <c r="F11" s="25">
        <v>94</v>
      </c>
      <c r="G11" s="25">
        <f t="shared" si="0"/>
        <v>96.69999999999999</v>
      </c>
      <c r="H11" s="26">
        <v>0</v>
      </c>
      <c r="I11" s="27">
        <v>96.69999999999999</v>
      </c>
    </row>
    <row r="12" spans="1:9" ht="12.75">
      <c r="A12" s="22" t="str">
        <f>"223410032805"</f>
        <v>223410032805</v>
      </c>
      <c r="B12" s="23">
        <v>341023001</v>
      </c>
      <c r="C12" s="24" t="s">
        <v>11</v>
      </c>
      <c r="D12" s="24" t="s">
        <v>12</v>
      </c>
      <c r="E12" s="25">
        <v>94.5</v>
      </c>
      <c r="F12" s="25">
        <v>93</v>
      </c>
      <c r="G12" s="25">
        <f t="shared" si="0"/>
        <v>93.9</v>
      </c>
      <c r="H12" s="26">
        <v>0</v>
      </c>
      <c r="I12" s="27">
        <v>93.9</v>
      </c>
    </row>
    <row r="13" spans="1:9" ht="12.75">
      <c r="A13" s="22" t="str">
        <f>"223410032724"</f>
        <v>223410032724</v>
      </c>
      <c r="B13" s="23">
        <v>341023001</v>
      </c>
      <c r="C13" s="24" t="s">
        <v>11</v>
      </c>
      <c r="D13" s="24" t="s">
        <v>12</v>
      </c>
      <c r="E13" s="25">
        <v>92.5</v>
      </c>
      <c r="F13" s="25">
        <v>95</v>
      </c>
      <c r="G13" s="25">
        <f t="shared" si="0"/>
        <v>93.5</v>
      </c>
      <c r="H13" s="26">
        <v>0</v>
      </c>
      <c r="I13" s="27">
        <v>93.5</v>
      </c>
    </row>
    <row r="14" spans="1:9" ht="12.75">
      <c r="A14" s="22" t="str">
        <f>"223410033109"</f>
        <v>223410033109</v>
      </c>
      <c r="B14" s="23">
        <v>341023001</v>
      </c>
      <c r="C14" s="24" t="s">
        <v>11</v>
      </c>
      <c r="D14" s="24" t="s">
        <v>12</v>
      </c>
      <c r="E14" s="25">
        <v>96</v>
      </c>
      <c r="F14" s="25">
        <v>87</v>
      </c>
      <c r="G14" s="25">
        <f t="shared" si="0"/>
        <v>92.4</v>
      </c>
      <c r="H14" s="26">
        <v>0</v>
      </c>
      <c r="I14" s="27">
        <v>92.4</v>
      </c>
    </row>
    <row r="15" spans="1:9" ht="12.75">
      <c r="A15" s="22" t="str">
        <f>"223410033113"</f>
        <v>223410033113</v>
      </c>
      <c r="B15" s="23">
        <v>341023001</v>
      </c>
      <c r="C15" s="24" t="s">
        <v>11</v>
      </c>
      <c r="D15" s="24" t="s">
        <v>12</v>
      </c>
      <c r="E15" s="25">
        <v>95.5</v>
      </c>
      <c r="F15" s="25">
        <v>86</v>
      </c>
      <c r="G15" s="25">
        <f t="shared" si="0"/>
        <v>91.69999999999999</v>
      </c>
      <c r="H15" s="26">
        <v>0</v>
      </c>
      <c r="I15" s="27">
        <v>91.69999999999999</v>
      </c>
    </row>
    <row r="16" spans="1:9" ht="12.75">
      <c r="A16" s="22" t="str">
        <f>"223410032703"</f>
        <v>223410032703</v>
      </c>
      <c r="B16" s="23">
        <v>341023001</v>
      </c>
      <c r="C16" s="24" t="s">
        <v>11</v>
      </c>
      <c r="D16" s="24" t="s">
        <v>12</v>
      </c>
      <c r="E16" s="25">
        <v>86</v>
      </c>
      <c r="F16" s="25">
        <v>98</v>
      </c>
      <c r="G16" s="25">
        <f t="shared" si="0"/>
        <v>90.80000000000001</v>
      </c>
      <c r="H16" s="26">
        <v>0</v>
      </c>
      <c r="I16" s="27">
        <v>90.80000000000001</v>
      </c>
    </row>
    <row r="17" spans="1:9" ht="12.75">
      <c r="A17" s="22" t="str">
        <f>"223410032704"</f>
        <v>223410032704</v>
      </c>
      <c r="B17" s="23">
        <v>341023001</v>
      </c>
      <c r="C17" s="24" t="s">
        <v>11</v>
      </c>
      <c r="D17" s="24" t="s">
        <v>12</v>
      </c>
      <c r="E17" s="25">
        <v>90</v>
      </c>
      <c r="F17" s="25">
        <v>92</v>
      </c>
      <c r="G17" s="25">
        <f t="shared" si="0"/>
        <v>90.80000000000001</v>
      </c>
      <c r="H17" s="26">
        <v>0</v>
      </c>
      <c r="I17" s="27">
        <v>90.80000000000001</v>
      </c>
    </row>
    <row r="18" spans="1:9" ht="12.75">
      <c r="A18" s="22" t="str">
        <f>"223410033003"</f>
        <v>223410033003</v>
      </c>
      <c r="B18" s="23">
        <v>341023001</v>
      </c>
      <c r="C18" s="24" t="s">
        <v>11</v>
      </c>
      <c r="D18" s="24" t="s">
        <v>12</v>
      </c>
      <c r="E18" s="25">
        <v>91</v>
      </c>
      <c r="F18" s="25">
        <v>90</v>
      </c>
      <c r="G18" s="25">
        <f t="shared" si="0"/>
        <v>90.6</v>
      </c>
      <c r="H18" s="26">
        <v>0</v>
      </c>
      <c r="I18" s="27">
        <v>90.6</v>
      </c>
    </row>
    <row r="19" spans="1:9" ht="12.75">
      <c r="A19" s="22" t="str">
        <f>"223410032923"</f>
        <v>223410032923</v>
      </c>
      <c r="B19" s="23">
        <v>341023001</v>
      </c>
      <c r="C19" s="24" t="s">
        <v>11</v>
      </c>
      <c r="D19" s="24" t="s">
        <v>12</v>
      </c>
      <c r="E19" s="25">
        <v>93</v>
      </c>
      <c r="F19" s="25">
        <v>84</v>
      </c>
      <c r="G19" s="25">
        <f t="shared" si="0"/>
        <v>89.4</v>
      </c>
      <c r="H19" s="26">
        <v>0</v>
      </c>
      <c r="I19" s="27">
        <v>89.4</v>
      </c>
    </row>
    <row r="20" spans="1:9" ht="12.75">
      <c r="A20" s="22" t="str">
        <f>"223410033002"</f>
        <v>223410033002</v>
      </c>
      <c r="B20" s="23">
        <v>341023001</v>
      </c>
      <c r="C20" s="24" t="s">
        <v>11</v>
      </c>
      <c r="D20" s="24" t="s">
        <v>12</v>
      </c>
      <c r="E20" s="25">
        <v>89.5</v>
      </c>
      <c r="F20" s="25">
        <v>89</v>
      </c>
      <c r="G20" s="25">
        <f t="shared" si="0"/>
        <v>89.3</v>
      </c>
      <c r="H20" s="26">
        <v>0</v>
      </c>
      <c r="I20" s="27">
        <v>89.3</v>
      </c>
    </row>
    <row r="21" spans="1:9" ht="12.75">
      <c r="A21" s="22" t="str">
        <f>"223410033128"</f>
        <v>223410033128</v>
      </c>
      <c r="B21" s="23">
        <v>341023001</v>
      </c>
      <c r="C21" s="24" t="s">
        <v>11</v>
      </c>
      <c r="D21" s="24" t="s">
        <v>12</v>
      </c>
      <c r="E21" s="25">
        <v>98</v>
      </c>
      <c r="F21" s="25">
        <v>76</v>
      </c>
      <c r="G21" s="25">
        <f t="shared" si="0"/>
        <v>89.2</v>
      </c>
      <c r="H21" s="26">
        <v>0</v>
      </c>
      <c r="I21" s="27">
        <v>89.2</v>
      </c>
    </row>
    <row r="22" spans="1:9" ht="12.75">
      <c r="A22" s="22" t="str">
        <f>"223410032715"</f>
        <v>223410032715</v>
      </c>
      <c r="B22" s="23">
        <v>341023001</v>
      </c>
      <c r="C22" s="24" t="s">
        <v>11</v>
      </c>
      <c r="D22" s="24" t="s">
        <v>12</v>
      </c>
      <c r="E22" s="25">
        <v>93.5</v>
      </c>
      <c r="F22" s="25">
        <v>80</v>
      </c>
      <c r="G22" s="25">
        <f t="shared" si="0"/>
        <v>88.1</v>
      </c>
      <c r="H22" s="26">
        <v>0</v>
      </c>
      <c r="I22" s="27">
        <v>88.1</v>
      </c>
    </row>
    <row r="23" spans="1:9" ht="12.75">
      <c r="A23" s="22" t="str">
        <f>"223410032605"</f>
        <v>223410032605</v>
      </c>
      <c r="B23" s="23">
        <v>341023001</v>
      </c>
      <c r="C23" s="24" t="s">
        <v>11</v>
      </c>
      <c r="D23" s="24" t="s">
        <v>12</v>
      </c>
      <c r="E23" s="25">
        <v>90.5</v>
      </c>
      <c r="F23" s="25">
        <v>84</v>
      </c>
      <c r="G23" s="25">
        <f t="shared" si="0"/>
        <v>87.9</v>
      </c>
      <c r="H23" s="26">
        <v>0</v>
      </c>
      <c r="I23" s="27">
        <v>87.9</v>
      </c>
    </row>
    <row r="24" spans="1:9" ht="12.75">
      <c r="A24" s="22" t="str">
        <f>"223410032826"</f>
        <v>223410032826</v>
      </c>
      <c r="B24" s="23">
        <v>341023001</v>
      </c>
      <c r="C24" s="24" t="s">
        <v>11</v>
      </c>
      <c r="D24" s="24" t="s">
        <v>12</v>
      </c>
      <c r="E24" s="25">
        <v>88.5</v>
      </c>
      <c r="F24" s="25">
        <v>86</v>
      </c>
      <c r="G24" s="25">
        <f t="shared" si="0"/>
        <v>87.5</v>
      </c>
      <c r="H24" s="26">
        <v>0</v>
      </c>
      <c r="I24" s="27">
        <v>87.5</v>
      </c>
    </row>
    <row r="25" spans="1:9" ht="12.75">
      <c r="A25" s="22" t="str">
        <f>"223410032608"</f>
        <v>223410032608</v>
      </c>
      <c r="B25" s="23">
        <v>341023001</v>
      </c>
      <c r="C25" s="24" t="s">
        <v>11</v>
      </c>
      <c r="D25" s="24" t="s">
        <v>12</v>
      </c>
      <c r="E25" s="25">
        <v>99.5</v>
      </c>
      <c r="F25" s="25">
        <v>68</v>
      </c>
      <c r="G25" s="25">
        <f t="shared" si="0"/>
        <v>86.9</v>
      </c>
      <c r="H25" s="26">
        <v>0</v>
      </c>
      <c r="I25" s="27">
        <v>86.9</v>
      </c>
    </row>
    <row r="26" spans="1:9" ht="12.75">
      <c r="A26" s="22" t="str">
        <f>"223410032905"</f>
        <v>223410032905</v>
      </c>
      <c r="B26" s="23">
        <v>341023001</v>
      </c>
      <c r="C26" s="24" t="s">
        <v>11</v>
      </c>
      <c r="D26" s="24" t="s">
        <v>12</v>
      </c>
      <c r="E26" s="25">
        <v>85</v>
      </c>
      <c r="F26" s="25">
        <v>89</v>
      </c>
      <c r="G26" s="25">
        <f t="shared" si="0"/>
        <v>86.6</v>
      </c>
      <c r="H26" s="26">
        <v>0</v>
      </c>
      <c r="I26" s="27">
        <v>86.6</v>
      </c>
    </row>
    <row r="27" spans="1:9" ht="12.75">
      <c r="A27" s="22" t="str">
        <f>"223410033005"</f>
        <v>223410033005</v>
      </c>
      <c r="B27" s="23">
        <v>341023001</v>
      </c>
      <c r="C27" s="24" t="s">
        <v>11</v>
      </c>
      <c r="D27" s="24" t="s">
        <v>12</v>
      </c>
      <c r="E27" s="25">
        <v>91</v>
      </c>
      <c r="F27" s="25">
        <v>80</v>
      </c>
      <c r="G27" s="25">
        <f t="shared" si="0"/>
        <v>86.6</v>
      </c>
      <c r="H27" s="26">
        <v>0</v>
      </c>
      <c r="I27" s="27">
        <v>86.6</v>
      </c>
    </row>
    <row r="28" spans="1:9" ht="12.75">
      <c r="A28" s="22" t="str">
        <f>"223410032718"</f>
        <v>223410032718</v>
      </c>
      <c r="B28" s="23">
        <v>341023001</v>
      </c>
      <c r="C28" s="24" t="s">
        <v>11</v>
      </c>
      <c r="D28" s="24" t="s">
        <v>12</v>
      </c>
      <c r="E28" s="25">
        <v>92</v>
      </c>
      <c r="F28" s="25">
        <v>77</v>
      </c>
      <c r="G28" s="25">
        <f t="shared" si="0"/>
        <v>86</v>
      </c>
      <c r="H28" s="26">
        <v>0</v>
      </c>
      <c r="I28" s="27">
        <v>86</v>
      </c>
    </row>
    <row r="29" spans="1:9" ht="12.75">
      <c r="A29" s="22" t="str">
        <f>"223410032903"</f>
        <v>223410032903</v>
      </c>
      <c r="B29" s="23">
        <v>341023001</v>
      </c>
      <c r="C29" s="24" t="s">
        <v>11</v>
      </c>
      <c r="D29" s="24" t="s">
        <v>12</v>
      </c>
      <c r="E29" s="25">
        <v>91</v>
      </c>
      <c r="F29" s="25">
        <v>78</v>
      </c>
      <c r="G29" s="25">
        <f t="shared" si="0"/>
        <v>85.80000000000001</v>
      </c>
      <c r="H29" s="26">
        <v>0</v>
      </c>
      <c r="I29" s="27">
        <v>85.80000000000001</v>
      </c>
    </row>
    <row r="30" spans="1:9" ht="12.75">
      <c r="A30" s="22" t="str">
        <f>"223410033207"</f>
        <v>223410033207</v>
      </c>
      <c r="B30" s="23">
        <v>341023001</v>
      </c>
      <c r="C30" s="24" t="s">
        <v>11</v>
      </c>
      <c r="D30" s="24" t="s">
        <v>12</v>
      </c>
      <c r="E30" s="25">
        <v>88</v>
      </c>
      <c r="F30" s="25">
        <v>82</v>
      </c>
      <c r="G30" s="25">
        <f t="shared" si="0"/>
        <v>85.6</v>
      </c>
      <c r="H30" s="26">
        <v>0</v>
      </c>
      <c r="I30" s="27">
        <v>85.6</v>
      </c>
    </row>
    <row r="31" spans="1:9" ht="12.75">
      <c r="A31" s="22" t="str">
        <f>"223410032804"</f>
        <v>223410032804</v>
      </c>
      <c r="B31" s="23">
        <v>341023001</v>
      </c>
      <c r="C31" s="24" t="s">
        <v>11</v>
      </c>
      <c r="D31" s="24" t="s">
        <v>12</v>
      </c>
      <c r="E31" s="25">
        <v>82.5</v>
      </c>
      <c r="F31" s="25">
        <v>90</v>
      </c>
      <c r="G31" s="25">
        <f t="shared" si="0"/>
        <v>85.5</v>
      </c>
      <c r="H31" s="26">
        <v>0</v>
      </c>
      <c r="I31" s="27">
        <v>85.5</v>
      </c>
    </row>
    <row r="32" spans="1:9" ht="12.75">
      <c r="A32" s="22" t="str">
        <f>"223410033017"</f>
        <v>223410033017</v>
      </c>
      <c r="B32" s="23">
        <v>341023001</v>
      </c>
      <c r="C32" s="24" t="s">
        <v>11</v>
      </c>
      <c r="D32" s="24" t="s">
        <v>12</v>
      </c>
      <c r="E32" s="25">
        <v>83.5</v>
      </c>
      <c r="F32" s="25">
        <v>88</v>
      </c>
      <c r="G32" s="25">
        <f t="shared" si="0"/>
        <v>85.30000000000001</v>
      </c>
      <c r="H32" s="26">
        <v>0</v>
      </c>
      <c r="I32" s="27">
        <v>85.30000000000001</v>
      </c>
    </row>
    <row r="33" spans="1:9" ht="12.75">
      <c r="A33" s="22" t="str">
        <f>"223410033205"</f>
        <v>223410033205</v>
      </c>
      <c r="B33" s="23">
        <v>341023001</v>
      </c>
      <c r="C33" s="24" t="s">
        <v>11</v>
      </c>
      <c r="D33" s="24" t="s">
        <v>12</v>
      </c>
      <c r="E33" s="25">
        <v>79</v>
      </c>
      <c r="F33" s="25">
        <v>93</v>
      </c>
      <c r="G33" s="25">
        <f t="shared" si="0"/>
        <v>84.6</v>
      </c>
      <c r="H33" s="26">
        <v>0</v>
      </c>
      <c r="I33" s="27">
        <v>84.6</v>
      </c>
    </row>
    <row r="34" spans="1:9" ht="12.75">
      <c r="A34" s="22" t="str">
        <f>"223410033026"</f>
        <v>223410033026</v>
      </c>
      <c r="B34" s="23">
        <v>341023001</v>
      </c>
      <c r="C34" s="24" t="s">
        <v>11</v>
      </c>
      <c r="D34" s="24" t="s">
        <v>12</v>
      </c>
      <c r="E34" s="25">
        <v>83.5</v>
      </c>
      <c r="F34" s="25">
        <v>86</v>
      </c>
      <c r="G34" s="25">
        <f t="shared" si="0"/>
        <v>84.5</v>
      </c>
      <c r="H34" s="26">
        <v>0</v>
      </c>
      <c r="I34" s="27">
        <v>84.5</v>
      </c>
    </row>
    <row r="35" spans="1:9" ht="12.75">
      <c r="A35" s="22" t="str">
        <f>"223410033123"</f>
        <v>223410033123</v>
      </c>
      <c r="B35" s="23">
        <v>341023001</v>
      </c>
      <c r="C35" s="24" t="s">
        <v>11</v>
      </c>
      <c r="D35" s="24" t="s">
        <v>12</v>
      </c>
      <c r="E35" s="25">
        <v>99.5</v>
      </c>
      <c r="F35" s="25">
        <v>62</v>
      </c>
      <c r="G35" s="25">
        <f aca="true" t="shared" si="1" ref="G35:G66">E35*0.6+F35*0.4</f>
        <v>84.5</v>
      </c>
      <c r="H35" s="26">
        <v>0</v>
      </c>
      <c r="I35" s="27">
        <v>84.5</v>
      </c>
    </row>
    <row r="36" spans="1:9" ht="12.75">
      <c r="A36" s="22" t="str">
        <f>"223410032930"</f>
        <v>223410032930</v>
      </c>
      <c r="B36" s="23">
        <v>341023001</v>
      </c>
      <c r="C36" s="24" t="s">
        <v>11</v>
      </c>
      <c r="D36" s="24" t="s">
        <v>12</v>
      </c>
      <c r="E36" s="25">
        <v>89.5</v>
      </c>
      <c r="F36" s="25">
        <v>76</v>
      </c>
      <c r="G36" s="25">
        <f t="shared" si="1"/>
        <v>84.1</v>
      </c>
      <c r="H36" s="26">
        <v>0</v>
      </c>
      <c r="I36" s="27">
        <v>84.1</v>
      </c>
    </row>
    <row r="37" spans="1:9" ht="12.75">
      <c r="A37" s="22" t="str">
        <f>"223410033223"</f>
        <v>223410033223</v>
      </c>
      <c r="B37" s="23">
        <v>341023001</v>
      </c>
      <c r="C37" s="24" t="s">
        <v>11</v>
      </c>
      <c r="D37" s="24" t="s">
        <v>12</v>
      </c>
      <c r="E37" s="25">
        <v>89</v>
      </c>
      <c r="F37" s="25">
        <v>72</v>
      </c>
      <c r="G37" s="25">
        <f t="shared" si="1"/>
        <v>82.2</v>
      </c>
      <c r="H37" s="26">
        <v>0</v>
      </c>
      <c r="I37" s="27">
        <v>82.2</v>
      </c>
    </row>
    <row r="38" spans="1:9" ht="12.75">
      <c r="A38" s="22" t="str">
        <f>"223410033127"</f>
        <v>223410033127</v>
      </c>
      <c r="B38" s="23">
        <v>341023001</v>
      </c>
      <c r="C38" s="24" t="s">
        <v>11</v>
      </c>
      <c r="D38" s="24" t="s">
        <v>12</v>
      </c>
      <c r="E38" s="25">
        <v>87.5</v>
      </c>
      <c r="F38" s="25">
        <v>74</v>
      </c>
      <c r="G38" s="25">
        <f t="shared" si="1"/>
        <v>82.1</v>
      </c>
      <c r="H38" s="26">
        <v>0</v>
      </c>
      <c r="I38" s="27">
        <v>82.1</v>
      </c>
    </row>
    <row r="39" spans="1:9" ht="12.75">
      <c r="A39" s="22" t="str">
        <f>"223410033024"</f>
        <v>223410033024</v>
      </c>
      <c r="B39" s="23">
        <v>341023001</v>
      </c>
      <c r="C39" s="24" t="s">
        <v>11</v>
      </c>
      <c r="D39" s="24" t="s">
        <v>12</v>
      </c>
      <c r="E39" s="25">
        <v>84</v>
      </c>
      <c r="F39" s="25">
        <v>78</v>
      </c>
      <c r="G39" s="25">
        <f t="shared" si="1"/>
        <v>81.6</v>
      </c>
      <c r="H39" s="26">
        <v>0</v>
      </c>
      <c r="I39" s="27">
        <v>81.6</v>
      </c>
    </row>
    <row r="40" spans="1:9" ht="12.75">
      <c r="A40" s="22" t="str">
        <f>"223410032713"</f>
        <v>223410032713</v>
      </c>
      <c r="B40" s="23">
        <v>341023001</v>
      </c>
      <c r="C40" s="24" t="s">
        <v>11</v>
      </c>
      <c r="D40" s="24" t="s">
        <v>12</v>
      </c>
      <c r="E40" s="25">
        <v>89.5</v>
      </c>
      <c r="F40" s="25">
        <v>68</v>
      </c>
      <c r="G40" s="25">
        <f t="shared" si="1"/>
        <v>80.9</v>
      </c>
      <c r="H40" s="26">
        <v>0</v>
      </c>
      <c r="I40" s="27">
        <v>80.9</v>
      </c>
    </row>
    <row r="41" spans="1:9" ht="12.75">
      <c r="A41" s="22" t="str">
        <f>"223410032919"</f>
        <v>223410032919</v>
      </c>
      <c r="B41" s="23">
        <v>341023001</v>
      </c>
      <c r="C41" s="24" t="s">
        <v>11</v>
      </c>
      <c r="D41" s="24" t="s">
        <v>12</v>
      </c>
      <c r="E41" s="25">
        <v>92</v>
      </c>
      <c r="F41" s="25">
        <v>64</v>
      </c>
      <c r="G41" s="25">
        <f t="shared" si="1"/>
        <v>80.8</v>
      </c>
      <c r="H41" s="26">
        <v>0</v>
      </c>
      <c r="I41" s="27">
        <v>80.8</v>
      </c>
    </row>
    <row r="42" spans="1:9" ht="12.75">
      <c r="A42" s="22" t="str">
        <f>"223410032614"</f>
        <v>223410032614</v>
      </c>
      <c r="B42" s="23">
        <v>341023001</v>
      </c>
      <c r="C42" s="24" t="s">
        <v>11</v>
      </c>
      <c r="D42" s="24" t="s">
        <v>12</v>
      </c>
      <c r="E42" s="25">
        <v>80.5</v>
      </c>
      <c r="F42" s="25">
        <v>81</v>
      </c>
      <c r="G42" s="25">
        <f t="shared" si="1"/>
        <v>80.69999999999999</v>
      </c>
      <c r="H42" s="26">
        <v>0</v>
      </c>
      <c r="I42" s="27">
        <v>80.69999999999999</v>
      </c>
    </row>
    <row r="43" spans="1:9" ht="12.75">
      <c r="A43" s="22" t="str">
        <f>"223410033210"</f>
        <v>223410033210</v>
      </c>
      <c r="B43" s="23">
        <v>341023001</v>
      </c>
      <c r="C43" s="24" t="s">
        <v>11</v>
      </c>
      <c r="D43" s="24" t="s">
        <v>12</v>
      </c>
      <c r="E43" s="25">
        <v>81.5</v>
      </c>
      <c r="F43" s="25">
        <v>78</v>
      </c>
      <c r="G43" s="25">
        <f t="shared" si="1"/>
        <v>80.1</v>
      </c>
      <c r="H43" s="26">
        <v>0</v>
      </c>
      <c r="I43" s="27">
        <v>80.1</v>
      </c>
    </row>
    <row r="44" spans="1:9" ht="12.75">
      <c r="A44" s="22" t="str">
        <f>"223410032620"</f>
        <v>223410032620</v>
      </c>
      <c r="B44" s="23">
        <v>341023001</v>
      </c>
      <c r="C44" s="24" t="s">
        <v>11</v>
      </c>
      <c r="D44" s="24" t="s">
        <v>12</v>
      </c>
      <c r="E44" s="25">
        <v>83.5</v>
      </c>
      <c r="F44" s="25">
        <v>72</v>
      </c>
      <c r="G44" s="25">
        <f t="shared" si="1"/>
        <v>78.9</v>
      </c>
      <c r="H44" s="26">
        <v>0</v>
      </c>
      <c r="I44" s="27">
        <v>78.9</v>
      </c>
    </row>
    <row r="45" spans="1:9" ht="12.75">
      <c r="A45" s="22" t="str">
        <f>"223410033211"</f>
        <v>223410033211</v>
      </c>
      <c r="B45" s="23">
        <v>341023001</v>
      </c>
      <c r="C45" s="24" t="s">
        <v>11</v>
      </c>
      <c r="D45" s="24" t="s">
        <v>12</v>
      </c>
      <c r="E45" s="25">
        <v>87.5</v>
      </c>
      <c r="F45" s="25">
        <v>61</v>
      </c>
      <c r="G45" s="25">
        <f t="shared" si="1"/>
        <v>76.9</v>
      </c>
      <c r="H45" s="26">
        <v>0</v>
      </c>
      <c r="I45" s="27">
        <v>76.9</v>
      </c>
    </row>
    <row r="46" spans="1:9" ht="12.75">
      <c r="A46" s="22" t="str">
        <f>"223410033119"</f>
        <v>223410033119</v>
      </c>
      <c r="B46" s="23">
        <v>341023001</v>
      </c>
      <c r="C46" s="24" t="s">
        <v>11</v>
      </c>
      <c r="D46" s="24" t="s">
        <v>12</v>
      </c>
      <c r="E46" s="25">
        <v>84</v>
      </c>
      <c r="F46" s="25">
        <v>66</v>
      </c>
      <c r="G46" s="25">
        <f t="shared" si="1"/>
        <v>76.8</v>
      </c>
      <c r="H46" s="26">
        <v>0</v>
      </c>
      <c r="I46" s="27">
        <v>76.8</v>
      </c>
    </row>
    <row r="47" spans="1:9" ht="12.75">
      <c r="A47" s="22" t="str">
        <f>"223410033030"</f>
        <v>223410033030</v>
      </c>
      <c r="B47" s="23">
        <v>341023001</v>
      </c>
      <c r="C47" s="24" t="s">
        <v>11</v>
      </c>
      <c r="D47" s="24" t="s">
        <v>12</v>
      </c>
      <c r="E47" s="25">
        <v>78.5</v>
      </c>
      <c r="F47" s="25">
        <v>74</v>
      </c>
      <c r="G47" s="25">
        <f t="shared" si="1"/>
        <v>76.7</v>
      </c>
      <c r="H47" s="26">
        <v>0</v>
      </c>
      <c r="I47" s="27">
        <v>76.7</v>
      </c>
    </row>
    <row r="48" spans="1:9" ht="12.75">
      <c r="A48" s="22" t="str">
        <f>"223410032726"</f>
        <v>223410032726</v>
      </c>
      <c r="B48" s="23">
        <v>341023001</v>
      </c>
      <c r="C48" s="24" t="s">
        <v>11</v>
      </c>
      <c r="D48" s="24" t="s">
        <v>12</v>
      </c>
      <c r="E48" s="25">
        <v>77</v>
      </c>
      <c r="F48" s="25">
        <v>72</v>
      </c>
      <c r="G48" s="25">
        <f t="shared" si="1"/>
        <v>75</v>
      </c>
      <c r="H48" s="26">
        <v>0</v>
      </c>
      <c r="I48" s="27">
        <v>75</v>
      </c>
    </row>
    <row r="49" spans="1:9" ht="12.75">
      <c r="A49" s="22" t="str">
        <f>"223410032820"</f>
        <v>223410032820</v>
      </c>
      <c r="B49" s="23">
        <v>341023001</v>
      </c>
      <c r="C49" s="24" t="s">
        <v>11</v>
      </c>
      <c r="D49" s="24" t="s">
        <v>12</v>
      </c>
      <c r="E49" s="25">
        <v>78.5</v>
      </c>
      <c r="F49" s="25">
        <v>65</v>
      </c>
      <c r="G49" s="25">
        <f t="shared" si="1"/>
        <v>73.1</v>
      </c>
      <c r="H49" s="26">
        <v>0</v>
      </c>
      <c r="I49" s="27">
        <v>73.1</v>
      </c>
    </row>
    <row r="50" spans="1:9" ht="12.75">
      <c r="A50" s="22" t="str">
        <f>"223410032819"</f>
        <v>223410032819</v>
      </c>
      <c r="B50" s="23">
        <v>341023001</v>
      </c>
      <c r="C50" s="24" t="s">
        <v>11</v>
      </c>
      <c r="D50" s="24" t="s">
        <v>12</v>
      </c>
      <c r="E50" s="25">
        <v>69</v>
      </c>
      <c r="F50" s="25">
        <v>76</v>
      </c>
      <c r="G50" s="25">
        <f t="shared" si="1"/>
        <v>71.8</v>
      </c>
      <c r="H50" s="26">
        <v>0</v>
      </c>
      <c r="I50" s="27">
        <v>71.8</v>
      </c>
    </row>
    <row r="51" spans="1:9" ht="12.75">
      <c r="A51" s="22" t="str">
        <f>"223410033027"</f>
        <v>223410033027</v>
      </c>
      <c r="B51" s="23">
        <v>341023001</v>
      </c>
      <c r="C51" s="24" t="s">
        <v>11</v>
      </c>
      <c r="D51" s="24" t="s">
        <v>12</v>
      </c>
      <c r="E51" s="25">
        <v>77.5</v>
      </c>
      <c r="F51" s="25">
        <v>62</v>
      </c>
      <c r="G51" s="25">
        <f t="shared" si="1"/>
        <v>71.3</v>
      </c>
      <c r="H51" s="26">
        <v>0</v>
      </c>
      <c r="I51" s="27">
        <v>71.3</v>
      </c>
    </row>
    <row r="52" spans="1:9" ht="12.75">
      <c r="A52" s="22" t="str">
        <f>"223410033114"</f>
        <v>223410033114</v>
      </c>
      <c r="B52" s="23">
        <v>341023001</v>
      </c>
      <c r="C52" s="24" t="s">
        <v>11</v>
      </c>
      <c r="D52" s="24" t="s">
        <v>12</v>
      </c>
      <c r="E52" s="25">
        <v>70</v>
      </c>
      <c r="F52" s="25">
        <v>69</v>
      </c>
      <c r="G52" s="25">
        <f t="shared" si="1"/>
        <v>69.6</v>
      </c>
      <c r="H52" s="26">
        <v>0</v>
      </c>
      <c r="I52" s="27">
        <v>69.6</v>
      </c>
    </row>
    <row r="53" spans="1:9" ht="12.75">
      <c r="A53" s="22" t="str">
        <f>"223410033226"</f>
        <v>223410033226</v>
      </c>
      <c r="B53" s="23">
        <v>341023001</v>
      </c>
      <c r="C53" s="24" t="s">
        <v>11</v>
      </c>
      <c r="D53" s="24" t="s">
        <v>12</v>
      </c>
      <c r="E53" s="25">
        <v>65</v>
      </c>
      <c r="F53" s="25">
        <v>63</v>
      </c>
      <c r="G53" s="25">
        <f t="shared" si="1"/>
        <v>64.2</v>
      </c>
      <c r="H53" s="26">
        <v>0</v>
      </c>
      <c r="I53" s="27">
        <v>64.2</v>
      </c>
    </row>
    <row r="54" spans="1:9" ht="12.75">
      <c r="A54" s="22" t="str">
        <f>"223410032619"</f>
        <v>223410032619</v>
      </c>
      <c r="B54" s="23">
        <v>341023001</v>
      </c>
      <c r="C54" s="24" t="s">
        <v>11</v>
      </c>
      <c r="D54" s="24" t="s">
        <v>12</v>
      </c>
      <c r="E54" s="25">
        <v>65</v>
      </c>
      <c r="F54" s="25">
        <v>62</v>
      </c>
      <c r="G54" s="25">
        <f t="shared" si="1"/>
        <v>63.8</v>
      </c>
      <c r="H54" s="26">
        <v>0</v>
      </c>
      <c r="I54" s="27">
        <v>63.8</v>
      </c>
    </row>
    <row r="55" spans="1:9" ht="12.75">
      <c r="A55" s="22" t="str">
        <f>"223410032604"</f>
        <v>223410032604</v>
      </c>
      <c r="B55" s="23">
        <v>341023001</v>
      </c>
      <c r="C55" s="24" t="s">
        <v>11</v>
      </c>
      <c r="D55" s="24" t="s">
        <v>12</v>
      </c>
      <c r="E55" s="25" t="s">
        <v>0</v>
      </c>
      <c r="F55" s="25" t="s">
        <v>0</v>
      </c>
      <c r="G55" s="25" t="s">
        <v>0</v>
      </c>
      <c r="H55" s="26">
        <v>0</v>
      </c>
      <c r="I55" s="27" t="s">
        <v>0</v>
      </c>
    </row>
    <row r="56" spans="1:9" ht="12.75">
      <c r="A56" s="22" t="str">
        <f>"223410032613"</f>
        <v>223410032613</v>
      </c>
      <c r="B56" s="23">
        <v>341023001</v>
      </c>
      <c r="C56" s="24" t="s">
        <v>11</v>
      </c>
      <c r="D56" s="24" t="s">
        <v>12</v>
      </c>
      <c r="E56" s="25" t="s">
        <v>0</v>
      </c>
      <c r="F56" s="25" t="s">
        <v>0</v>
      </c>
      <c r="G56" s="25" t="s">
        <v>0</v>
      </c>
      <c r="H56" s="26">
        <v>0</v>
      </c>
      <c r="I56" s="27" t="s">
        <v>0</v>
      </c>
    </row>
    <row r="57" spans="1:9" ht="12.75">
      <c r="A57" s="22" t="str">
        <f>"223410032712"</f>
        <v>223410032712</v>
      </c>
      <c r="B57" s="23">
        <v>341023001</v>
      </c>
      <c r="C57" s="24" t="s">
        <v>11</v>
      </c>
      <c r="D57" s="24" t="s">
        <v>12</v>
      </c>
      <c r="E57" s="25" t="s">
        <v>0</v>
      </c>
      <c r="F57" s="25" t="s">
        <v>0</v>
      </c>
      <c r="G57" s="25" t="s">
        <v>0</v>
      </c>
      <c r="H57" s="26">
        <v>0</v>
      </c>
      <c r="I57" s="27" t="s">
        <v>0</v>
      </c>
    </row>
    <row r="58" spans="1:9" ht="12.75">
      <c r="A58" s="22" t="str">
        <f>"223410032902"</f>
        <v>223410032902</v>
      </c>
      <c r="B58" s="23">
        <v>341023001</v>
      </c>
      <c r="C58" s="24" t="s">
        <v>11</v>
      </c>
      <c r="D58" s="24" t="s">
        <v>12</v>
      </c>
      <c r="E58" s="25" t="s">
        <v>0</v>
      </c>
      <c r="F58" s="25" t="s">
        <v>0</v>
      </c>
      <c r="G58" s="25" t="s">
        <v>0</v>
      </c>
      <c r="H58" s="26">
        <v>0</v>
      </c>
      <c r="I58" s="27" t="s">
        <v>0</v>
      </c>
    </row>
    <row r="59" spans="1:9" ht="12.75">
      <c r="A59" s="22" t="str">
        <f>"223410033020"</f>
        <v>223410033020</v>
      </c>
      <c r="B59" s="23">
        <v>341023001</v>
      </c>
      <c r="C59" s="24" t="s">
        <v>11</v>
      </c>
      <c r="D59" s="24" t="s">
        <v>12</v>
      </c>
      <c r="E59" s="25" t="s">
        <v>0</v>
      </c>
      <c r="F59" s="25" t="s">
        <v>0</v>
      </c>
      <c r="G59" s="25" t="s">
        <v>0</v>
      </c>
      <c r="H59" s="26">
        <v>0</v>
      </c>
      <c r="I59" s="27" t="s">
        <v>0</v>
      </c>
    </row>
    <row r="60" spans="1:9" ht="12.75">
      <c r="A60" s="22" t="str">
        <f>"223410033121"</f>
        <v>223410033121</v>
      </c>
      <c r="B60" s="23">
        <v>341023001</v>
      </c>
      <c r="C60" s="24" t="s">
        <v>11</v>
      </c>
      <c r="D60" s="24" t="s">
        <v>12</v>
      </c>
      <c r="E60" s="25" t="s">
        <v>0</v>
      </c>
      <c r="F60" s="25" t="s">
        <v>0</v>
      </c>
      <c r="G60" s="25" t="s">
        <v>0</v>
      </c>
      <c r="H60" s="26">
        <v>0</v>
      </c>
      <c r="I60" s="27" t="s">
        <v>0</v>
      </c>
    </row>
    <row r="61" spans="1:9" ht="12.75">
      <c r="A61" s="22" t="str">
        <f>"223410033202"</f>
        <v>223410033202</v>
      </c>
      <c r="B61" s="23">
        <v>341023001</v>
      </c>
      <c r="C61" s="24" t="s">
        <v>11</v>
      </c>
      <c r="D61" s="24" t="s">
        <v>12</v>
      </c>
      <c r="E61" s="25" t="s">
        <v>0</v>
      </c>
      <c r="F61" s="25" t="s">
        <v>0</v>
      </c>
      <c r="G61" s="25" t="s">
        <v>0</v>
      </c>
      <c r="H61" s="26">
        <v>0</v>
      </c>
      <c r="I61" s="27" t="s">
        <v>0</v>
      </c>
    </row>
    <row r="62" spans="1:9" ht="12.75">
      <c r="A62" s="22" t="str">
        <f>"223410033209"</f>
        <v>223410033209</v>
      </c>
      <c r="B62" s="23">
        <v>341023001</v>
      </c>
      <c r="C62" s="24" t="s">
        <v>11</v>
      </c>
      <c r="D62" s="24" t="s">
        <v>12</v>
      </c>
      <c r="E62" s="25" t="s">
        <v>0</v>
      </c>
      <c r="F62" s="25" t="s">
        <v>0</v>
      </c>
      <c r="G62" s="25" t="s">
        <v>0</v>
      </c>
      <c r="H62" s="26">
        <v>0</v>
      </c>
      <c r="I62" s="27" t="s">
        <v>0</v>
      </c>
    </row>
    <row r="63" spans="1:9" ht="13.5" thickBot="1">
      <c r="A63" s="28" t="str">
        <f>"223410033221"</f>
        <v>223410033221</v>
      </c>
      <c r="B63" s="29">
        <v>341023001</v>
      </c>
      <c r="C63" s="30" t="s">
        <v>11</v>
      </c>
      <c r="D63" s="30" t="s">
        <v>12</v>
      </c>
      <c r="E63" s="31" t="s">
        <v>0</v>
      </c>
      <c r="F63" s="31" t="s">
        <v>0</v>
      </c>
      <c r="G63" s="31" t="s">
        <v>0</v>
      </c>
      <c r="H63" s="32">
        <v>0</v>
      </c>
      <c r="I63" s="33" t="s">
        <v>0</v>
      </c>
    </row>
    <row r="64" spans="1:9" ht="12.75">
      <c r="A64" s="16" t="str">
        <f>"223410030116"</f>
        <v>223410030116</v>
      </c>
      <c r="B64" s="17">
        <v>341023002</v>
      </c>
      <c r="C64" s="18" t="s">
        <v>13</v>
      </c>
      <c r="D64" s="18" t="s">
        <v>14</v>
      </c>
      <c r="E64" s="19">
        <v>85</v>
      </c>
      <c r="F64" s="19">
        <v>72</v>
      </c>
      <c r="G64" s="19">
        <f aca="true" t="shared" si="2" ref="G64:G70">E64*0.6+F64*0.4</f>
        <v>79.8</v>
      </c>
      <c r="H64" s="20">
        <v>0</v>
      </c>
      <c r="I64" s="21">
        <v>79.8</v>
      </c>
    </row>
    <row r="65" spans="1:9" ht="12.75">
      <c r="A65" s="22" t="str">
        <f>"223410030506"</f>
        <v>223410030506</v>
      </c>
      <c r="B65" s="23">
        <v>341023002</v>
      </c>
      <c r="C65" s="24" t="s">
        <v>13</v>
      </c>
      <c r="D65" s="24" t="s">
        <v>14</v>
      </c>
      <c r="E65" s="25">
        <v>74</v>
      </c>
      <c r="F65" s="25">
        <v>87</v>
      </c>
      <c r="G65" s="25">
        <f t="shared" si="2"/>
        <v>79.2</v>
      </c>
      <c r="H65" s="26">
        <v>0</v>
      </c>
      <c r="I65" s="27">
        <v>79.2</v>
      </c>
    </row>
    <row r="66" spans="1:9" ht="12.75">
      <c r="A66" s="22" t="str">
        <f>"223410030127"</f>
        <v>223410030127</v>
      </c>
      <c r="B66" s="23">
        <v>341023002</v>
      </c>
      <c r="C66" s="24" t="s">
        <v>13</v>
      </c>
      <c r="D66" s="24" t="s">
        <v>14</v>
      </c>
      <c r="E66" s="25">
        <v>71</v>
      </c>
      <c r="F66" s="25">
        <v>86</v>
      </c>
      <c r="G66" s="25">
        <f t="shared" si="2"/>
        <v>77</v>
      </c>
      <c r="H66" s="26">
        <v>0</v>
      </c>
      <c r="I66" s="27">
        <v>77</v>
      </c>
    </row>
    <row r="67" spans="1:9" ht="12.75">
      <c r="A67" s="22" t="str">
        <f>"223410030327"</f>
        <v>223410030327</v>
      </c>
      <c r="B67" s="23">
        <v>341023002</v>
      </c>
      <c r="C67" s="24" t="s">
        <v>13</v>
      </c>
      <c r="D67" s="24" t="s">
        <v>14</v>
      </c>
      <c r="E67" s="25">
        <v>75</v>
      </c>
      <c r="F67" s="25">
        <v>63</v>
      </c>
      <c r="G67" s="25">
        <f t="shared" si="2"/>
        <v>70.2</v>
      </c>
      <c r="H67" s="26">
        <v>0</v>
      </c>
      <c r="I67" s="27">
        <v>70.2</v>
      </c>
    </row>
    <row r="68" spans="1:9" ht="12.75">
      <c r="A68" s="22" t="str">
        <f>"223410030325"</f>
        <v>223410030325</v>
      </c>
      <c r="B68" s="23">
        <v>341023002</v>
      </c>
      <c r="C68" s="24" t="s">
        <v>13</v>
      </c>
      <c r="D68" s="24" t="s">
        <v>14</v>
      </c>
      <c r="E68" s="25">
        <v>75</v>
      </c>
      <c r="F68" s="25">
        <v>62</v>
      </c>
      <c r="G68" s="25">
        <f t="shared" si="2"/>
        <v>69.8</v>
      </c>
      <c r="H68" s="26">
        <v>0</v>
      </c>
      <c r="I68" s="27">
        <v>69.8</v>
      </c>
    </row>
    <row r="69" spans="1:9" ht="12.75">
      <c r="A69" s="22" t="str">
        <f>"223410030113"</f>
        <v>223410030113</v>
      </c>
      <c r="B69" s="23">
        <v>341023002</v>
      </c>
      <c r="C69" s="24" t="s">
        <v>13</v>
      </c>
      <c r="D69" s="24" t="s">
        <v>14</v>
      </c>
      <c r="E69" s="25">
        <v>71</v>
      </c>
      <c r="F69" s="25">
        <v>66</v>
      </c>
      <c r="G69" s="25">
        <f t="shared" si="2"/>
        <v>69</v>
      </c>
      <c r="H69" s="26">
        <v>0</v>
      </c>
      <c r="I69" s="27">
        <v>69</v>
      </c>
    </row>
    <row r="70" spans="1:9" ht="12.75">
      <c r="A70" s="22" t="str">
        <f>"223410030426"</f>
        <v>223410030426</v>
      </c>
      <c r="B70" s="23">
        <v>341023002</v>
      </c>
      <c r="C70" s="24" t="s">
        <v>13</v>
      </c>
      <c r="D70" s="24" t="s">
        <v>14</v>
      </c>
      <c r="E70" s="25">
        <v>54</v>
      </c>
      <c r="F70" s="25">
        <v>69</v>
      </c>
      <c r="G70" s="25">
        <f t="shared" si="2"/>
        <v>60</v>
      </c>
      <c r="H70" s="26">
        <v>0</v>
      </c>
      <c r="I70" s="27">
        <v>60</v>
      </c>
    </row>
    <row r="71" spans="1:9" ht="12.75">
      <c r="A71" s="22" t="str">
        <f>"223410030318"</f>
        <v>223410030318</v>
      </c>
      <c r="B71" s="23">
        <v>341023002</v>
      </c>
      <c r="C71" s="24" t="s">
        <v>13</v>
      </c>
      <c r="D71" s="24" t="s">
        <v>14</v>
      </c>
      <c r="E71" s="25" t="s">
        <v>0</v>
      </c>
      <c r="F71" s="25" t="s">
        <v>0</v>
      </c>
      <c r="G71" s="25" t="s">
        <v>0</v>
      </c>
      <c r="H71" s="26">
        <v>0</v>
      </c>
      <c r="I71" s="27" t="s">
        <v>0</v>
      </c>
    </row>
    <row r="72" spans="1:9" ht="12.75">
      <c r="A72" s="22" t="str">
        <f>"223410030324"</f>
        <v>223410030324</v>
      </c>
      <c r="B72" s="23">
        <v>341023002</v>
      </c>
      <c r="C72" s="24" t="s">
        <v>13</v>
      </c>
      <c r="D72" s="24" t="s">
        <v>14</v>
      </c>
      <c r="E72" s="25" t="s">
        <v>0</v>
      </c>
      <c r="F72" s="25" t="s">
        <v>0</v>
      </c>
      <c r="G72" s="25" t="s">
        <v>0</v>
      </c>
      <c r="H72" s="26">
        <v>0</v>
      </c>
      <c r="I72" s="27" t="s">
        <v>0</v>
      </c>
    </row>
    <row r="73" spans="1:9" ht="13.5" thickBot="1">
      <c r="A73" s="28" t="str">
        <f>"223410030414"</f>
        <v>223410030414</v>
      </c>
      <c r="B73" s="29">
        <v>341023002</v>
      </c>
      <c r="C73" s="30" t="s">
        <v>13</v>
      </c>
      <c r="D73" s="30" t="s">
        <v>14</v>
      </c>
      <c r="E73" s="31" t="s">
        <v>0</v>
      </c>
      <c r="F73" s="31" t="s">
        <v>0</v>
      </c>
      <c r="G73" s="31" t="s">
        <v>0</v>
      </c>
      <c r="H73" s="32">
        <v>0</v>
      </c>
      <c r="I73" s="33" t="s">
        <v>0</v>
      </c>
    </row>
    <row r="74" spans="1:9" ht="12.75">
      <c r="A74" s="16" t="str">
        <f>"223410011816"</f>
        <v>223410011816</v>
      </c>
      <c r="B74" s="17">
        <v>341023003</v>
      </c>
      <c r="C74" s="18" t="s">
        <v>13</v>
      </c>
      <c r="D74" s="18" t="s">
        <v>15</v>
      </c>
      <c r="E74" s="19">
        <v>90</v>
      </c>
      <c r="F74" s="19">
        <v>89</v>
      </c>
      <c r="G74" s="19">
        <f aca="true" t="shared" si="3" ref="G74:G116">E74*0.6+F74*0.4</f>
        <v>89.6</v>
      </c>
      <c r="H74" s="20">
        <v>0</v>
      </c>
      <c r="I74" s="21">
        <v>89.6</v>
      </c>
    </row>
    <row r="75" spans="1:9" ht="12.75">
      <c r="A75" s="22" t="str">
        <f>"223410013103"</f>
        <v>223410013103</v>
      </c>
      <c r="B75" s="23">
        <v>341023003</v>
      </c>
      <c r="C75" s="24" t="s">
        <v>13</v>
      </c>
      <c r="D75" s="24" t="s">
        <v>15</v>
      </c>
      <c r="E75" s="25">
        <v>88</v>
      </c>
      <c r="F75" s="25">
        <v>88</v>
      </c>
      <c r="G75" s="25">
        <f t="shared" si="3"/>
        <v>88</v>
      </c>
      <c r="H75" s="26">
        <v>0</v>
      </c>
      <c r="I75" s="27">
        <v>88</v>
      </c>
    </row>
    <row r="76" spans="1:9" ht="12.75">
      <c r="A76" s="22" t="str">
        <f>"223410010326"</f>
        <v>223410010326</v>
      </c>
      <c r="B76" s="23">
        <v>341023003</v>
      </c>
      <c r="C76" s="24" t="s">
        <v>13</v>
      </c>
      <c r="D76" s="24" t="s">
        <v>15</v>
      </c>
      <c r="E76" s="25">
        <v>88</v>
      </c>
      <c r="F76" s="25">
        <v>87</v>
      </c>
      <c r="G76" s="25">
        <f t="shared" si="3"/>
        <v>87.6</v>
      </c>
      <c r="H76" s="26">
        <v>0</v>
      </c>
      <c r="I76" s="27">
        <v>87.6</v>
      </c>
    </row>
    <row r="77" spans="1:9" ht="12.75">
      <c r="A77" s="22" t="str">
        <f>"223410011716"</f>
        <v>223410011716</v>
      </c>
      <c r="B77" s="23">
        <v>341023003</v>
      </c>
      <c r="C77" s="24" t="s">
        <v>13</v>
      </c>
      <c r="D77" s="24" t="s">
        <v>15</v>
      </c>
      <c r="E77" s="25">
        <v>90</v>
      </c>
      <c r="F77" s="25">
        <v>79.5</v>
      </c>
      <c r="G77" s="25">
        <f t="shared" si="3"/>
        <v>85.8</v>
      </c>
      <c r="H77" s="26">
        <v>0</v>
      </c>
      <c r="I77" s="27">
        <v>85.8</v>
      </c>
    </row>
    <row r="78" spans="1:9" ht="12.75">
      <c r="A78" s="22" t="str">
        <f>"223410013105"</f>
        <v>223410013105</v>
      </c>
      <c r="B78" s="23">
        <v>341023003</v>
      </c>
      <c r="C78" s="24" t="s">
        <v>13</v>
      </c>
      <c r="D78" s="24" t="s">
        <v>15</v>
      </c>
      <c r="E78" s="25">
        <v>86</v>
      </c>
      <c r="F78" s="25">
        <v>85</v>
      </c>
      <c r="G78" s="25">
        <f t="shared" si="3"/>
        <v>85.6</v>
      </c>
      <c r="H78" s="26">
        <v>0</v>
      </c>
      <c r="I78" s="27">
        <v>85.6</v>
      </c>
    </row>
    <row r="79" spans="1:9" ht="12.75">
      <c r="A79" s="22" t="str">
        <f>"223410012830"</f>
        <v>223410012830</v>
      </c>
      <c r="B79" s="23">
        <v>341023003</v>
      </c>
      <c r="C79" s="24" t="s">
        <v>13</v>
      </c>
      <c r="D79" s="24" t="s">
        <v>15</v>
      </c>
      <c r="E79" s="25">
        <v>84</v>
      </c>
      <c r="F79" s="25">
        <v>87</v>
      </c>
      <c r="G79" s="25">
        <f t="shared" si="3"/>
        <v>85.2</v>
      </c>
      <c r="H79" s="26">
        <v>0</v>
      </c>
      <c r="I79" s="27">
        <v>85.2</v>
      </c>
    </row>
    <row r="80" spans="1:9" ht="12.75">
      <c r="A80" s="22" t="str">
        <f>"223410010509"</f>
        <v>223410010509</v>
      </c>
      <c r="B80" s="23">
        <v>341023003</v>
      </c>
      <c r="C80" s="24" t="s">
        <v>13</v>
      </c>
      <c r="D80" s="24" t="s">
        <v>15</v>
      </c>
      <c r="E80" s="25">
        <v>88</v>
      </c>
      <c r="F80" s="25">
        <v>80</v>
      </c>
      <c r="G80" s="25">
        <f t="shared" si="3"/>
        <v>84.8</v>
      </c>
      <c r="H80" s="26">
        <v>0</v>
      </c>
      <c r="I80" s="27">
        <v>84.8</v>
      </c>
    </row>
    <row r="81" spans="1:9" ht="12.75">
      <c r="A81" s="22" t="str">
        <f>"223410011425"</f>
        <v>223410011425</v>
      </c>
      <c r="B81" s="23">
        <v>341023003</v>
      </c>
      <c r="C81" s="24" t="s">
        <v>13</v>
      </c>
      <c r="D81" s="24" t="s">
        <v>15</v>
      </c>
      <c r="E81" s="25">
        <v>85</v>
      </c>
      <c r="F81" s="25">
        <v>77.5</v>
      </c>
      <c r="G81" s="25">
        <f t="shared" si="3"/>
        <v>82</v>
      </c>
      <c r="H81" s="26">
        <v>0</v>
      </c>
      <c r="I81" s="27">
        <v>82</v>
      </c>
    </row>
    <row r="82" spans="1:9" ht="12.75">
      <c r="A82" s="22" t="str">
        <f>"223410010411"</f>
        <v>223410010411</v>
      </c>
      <c r="B82" s="23">
        <v>341023003</v>
      </c>
      <c r="C82" s="24" t="s">
        <v>13</v>
      </c>
      <c r="D82" s="24" t="s">
        <v>15</v>
      </c>
      <c r="E82" s="25">
        <v>83</v>
      </c>
      <c r="F82" s="25">
        <v>80</v>
      </c>
      <c r="G82" s="25">
        <f t="shared" si="3"/>
        <v>81.8</v>
      </c>
      <c r="H82" s="26">
        <v>0</v>
      </c>
      <c r="I82" s="27">
        <v>81.8</v>
      </c>
    </row>
    <row r="83" spans="1:9" ht="12.75">
      <c r="A83" s="22" t="str">
        <f>"223410010401"</f>
        <v>223410010401</v>
      </c>
      <c r="B83" s="23">
        <v>341023003</v>
      </c>
      <c r="C83" s="24" t="s">
        <v>13</v>
      </c>
      <c r="D83" s="24" t="s">
        <v>15</v>
      </c>
      <c r="E83" s="25">
        <v>79</v>
      </c>
      <c r="F83" s="25">
        <v>84</v>
      </c>
      <c r="G83" s="25">
        <f t="shared" si="3"/>
        <v>81</v>
      </c>
      <c r="H83" s="26">
        <v>0</v>
      </c>
      <c r="I83" s="27">
        <v>81</v>
      </c>
    </row>
    <row r="84" spans="1:9" ht="12.75">
      <c r="A84" s="22" t="str">
        <f>"223410010429"</f>
        <v>223410010429</v>
      </c>
      <c r="B84" s="23">
        <v>341023003</v>
      </c>
      <c r="C84" s="24" t="s">
        <v>13</v>
      </c>
      <c r="D84" s="24" t="s">
        <v>15</v>
      </c>
      <c r="E84" s="25">
        <v>89</v>
      </c>
      <c r="F84" s="25">
        <v>68</v>
      </c>
      <c r="G84" s="25">
        <f t="shared" si="3"/>
        <v>80.6</v>
      </c>
      <c r="H84" s="26">
        <v>0</v>
      </c>
      <c r="I84" s="27">
        <v>80.6</v>
      </c>
    </row>
    <row r="85" spans="1:9" ht="12.75">
      <c r="A85" s="22" t="str">
        <f>"223410012913"</f>
        <v>223410012913</v>
      </c>
      <c r="B85" s="23">
        <v>341023003</v>
      </c>
      <c r="C85" s="24" t="s">
        <v>13</v>
      </c>
      <c r="D85" s="24" t="s">
        <v>15</v>
      </c>
      <c r="E85" s="25">
        <v>84</v>
      </c>
      <c r="F85" s="25">
        <v>72</v>
      </c>
      <c r="G85" s="25">
        <f t="shared" si="3"/>
        <v>79.2</v>
      </c>
      <c r="H85" s="26">
        <v>0</v>
      </c>
      <c r="I85" s="27">
        <v>79.2</v>
      </c>
    </row>
    <row r="86" spans="1:9" ht="12.75">
      <c r="A86" s="22" t="str">
        <f>"223410010111"</f>
        <v>223410010111</v>
      </c>
      <c r="B86" s="23">
        <v>341023003</v>
      </c>
      <c r="C86" s="24" t="s">
        <v>13</v>
      </c>
      <c r="D86" s="24" t="s">
        <v>15</v>
      </c>
      <c r="E86" s="25">
        <v>81</v>
      </c>
      <c r="F86" s="25">
        <v>75</v>
      </c>
      <c r="G86" s="25">
        <f t="shared" si="3"/>
        <v>78.6</v>
      </c>
      <c r="H86" s="26">
        <v>0</v>
      </c>
      <c r="I86" s="27">
        <v>78.6</v>
      </c>
    </row>
    <row r="87" spans="1:9" ht="12.75">
      <c r="A87" s="22" t="str">
        <f>"223410013319"</f>
        <v>223410013319</v>
      </c>
      <c r="B87" s="23">
        <v>341023003</v>
      </c>
      <c r="C87" s="24" t="s">
        <v>13</v>
      </c>
      <c r="D87" s="24" t="s">
        <v>15</v>
      </c>
      <c r="E87" s="25">
        <v>85</v>
      </c>
      <c r="F87" s="25">
        <v>69</v>
      </c>
      <c r="G87" s="25">
        <f t="shared" si="3"/>
        <v>78.6</v>
      </c>
      <c r="H87" s="26">
        <v>0</v>
      </c>
      <c r="I87" s="27">
        <v>78.6</v>
      </c>
    </row>
    <row r="88" spans="1:9" ht="12.75">
      <c r="A88" s="22" t="str">
        <f>"223410011118"</f>
        <v>223410011118</v>
      </c>
      <c r="B88" s="23">
        <v>341023003</v>
      </c>
      <c r="C88" s="24" t="s">
        <v>13</v>
      </c>
      <c r="D88" s="24" t="s">
        <v>15</v>
      </c>
      <c r="E88" s="25">
        <v>80</v>
      </c>
      <c r="F88" s="25">
        <v>72</v>
      </c>
      <c r="G88" s="25">
        <f t="shared" si="3"/>
        <v>76.8</v>
      </c>
      <c r="H88" s="26">
        <v>0</v>
      </c>
      <c r="I88" s="27">
        <v>76.8</v>
      </c>
    </row>
    <row r="89" spans="1:9" ht="12.75">
      <c r="A89" s="22" t="str">
        <f>"223410012011"</f>
        <v>223410012011</v>
      </c>
      <c r="B89" s="23">
        <v>341023003</v>
      </c>
      <c r="C89" s="24" t="s">
        <v>13</v>
      </c>
      <c r="D89" s="24" t="s">
        <v>15</v>
      </c>
      <c r="E89" s="25">
        <v>78</v>
      </c>
      <c r="F89" s="25">
        <v>74</v>
      </c>
      <c r="G89" s="25">
        <f t="shared" si="3"/>
        <v>76.4</v>
      </c>
      <c r="H89" s="26">
        <v>0</v>
      </c>
      <c r="I89" s="27">
        <v>76.4</v>
      </c>
    </row>
    <row r="90" spans="1:9" ht="12.75">
      <c r="A90" s="22" t="str">
        <f>"223410011317"</f>
        <v>223410011317</v>
      </c>
      <c r="B90" s="23">
        <v>341023003</v>
      </c>
      <c r="C90" s="24" t="s">
        <v>13</v>
      </c>
      <c r="D90" s="24" t="s">
        <v>15</v>
      </c>
      <c r="E90" s="25">
        <v>80</v>
      </c>
      <c r="F90" s="25">
        <v>70</v>
      </c>
      <c r="G90" s="25">
        <f t="shared" si="3"/>
        <v>76</v>
      </c>
      <c r="H90" s="26">
        <v>0</v>
      </c>
      <c r="I90" s="27">
        <v>76</v>
      </c>
    </row>
    <row r="91" spans="1:9" ht="12.75">
      <c r="A91" s="22" t="str">
        <f>"223410011513"</f>
        <v>223410011513</v>
      </c>
      <c r="B91" s="23">
        <v>341023003</v>
      </c>
      <c r="C91" s="24" t="s">
        <v>13</v>
      </c>
      <c r="D91" s="24" t="s">
        <v>15</v>
      </c>
      <c r="E91" s="25">
        <v>74</v>
      </c>
      <c r="F91" s="25">
        <v>77.5</v>
      </c>
      <c r="G91" s="25">
        <f t="shared" si="3"/>
        <v>75.4</v>
      </c>
      <c r="H91" s="26">
        <v>0</v>
      </c>
      <c r="I91" s="27">
        <v>75.4</v>
      </c>
    </row>
    <row r="92" spans="1:9" ht="12.75">
      <c r="A92" s="22" t="str">
        <f>"223410012920"</f>
        <v>223410012920</v>
      </c>
      <c r="B92" s="23">
        <v>341023003</v>
      </c>
      <c r="C92" s="24" t="s">
        <v>13</v>
      </c>
      <c r="D92" s="24" t="s">
        <v>15</v>
      </c>
      <c r="E92" s="25">
        <v>82</v>
      </c>
      <c r="F92" s="25">
        <v>63</v>
      </c>
      <c r="G92" s="25">
        <f t="shared" si="3"/>
        <v>74.4</v>
      </c>
      <c r="H92" s="26">
        <v>0</v>
      </c>
      <c r="I92" s="27">
        <v>74.4</v>
      </c>
    </row>
    <row r="93" spans="1:9" ht="12.75">
      <c r="A93" s="22" t="str">
        <f>"223410012322"</f>
        <v>223410012322</v>
      </c>
      <c r="B93" s="23">
        <v>341023003</v>
      </c>
      <c r="C93" s="24" t="s">
        <v>13</v>
      </c>
      <c r="D93" s="24" t="s">
        <v>15</v>
      </c>
      <c r="E93" s="25">
        <v>78</v>
      </c>
      <c r="F93" s="25">
        <v>68</v>
      </c>
      <c r="G93" s="25">
        <f t="shared" si="3"/>
        <v>74</v>
      </c>
      <c r="H93" s="26">
        <v>0</v>
      </c>
      <c r="I93" s="27">
        <v>74</v>
      </c>
    </row>
    <row r="94" spans="1:9" ht="12.75">
      <c r="A94" s="22" t="str">
        <f>"223410010901"</f>
        <v>223410010901</v>
      </c>
      <c r="B94" s="23">
        <v>341023003</v>
      </c>
      <c r="C94" s="24" t="s">
        <v>13</v>
      </c>
      <c r="D94" s="24" t="s">
        <v>15</v>
      </c>
      <c r="E94" s="25">
        <v>83</v>
      </c>
      <c r="F94" s="25">
        <v>59</v>
      </c>
      <c r="G94" s="25">
        <f t="shared" si="3"/>
        <v>73.4</v>
      </c>
      <c r="H94" s="26">
        <v>0</v>
      </c>
      <c r="I94" s="27">
        <v>73.4</v>
      </c>
    </row>
    <row r="95" spans="1:9" ht="12.75">
      <c r="A95" s="22" t="str">
        <f>"223410012618"</f>
        <v>223410012618</v>
      </c>
      <c r="B95" s="23">
        <v>341023003</v>
      </c>
      <c r="C95" s="24" t="s">
        <v>13</v>
      </c>
      <c r="D95" s="24" t="s">
        <v>15</v>
      </c>
      <c r="E95" s="25">
        <v>74</v>
      </c>
      <c r="F95" s="25">
        <v>72</v>
      </c>
      <c r="G95" s="25">
        <f t="shared" si="3"/>
        <v>73.2</v>
      </c>
      <c r="H95" s="26">
        <v>0</v>
      </c>
      <c r="I95" s="27">
        <v>73.2</v>
      </c>
    </row>
    <row r="96" spans="1:9" ht="12.75">
      <c r="A96" s="22" t="str">
        <f>"223410011206"</f>
        <v>223410011206</v>
      </c>
      <c r="B96" s="23">
        <v>341023003</v>
      </c>
      <c r="C96" s="24" t="s">
        <v>13</v>
      </c>
      <c r="D96" s="24" t="s">
        <v>15</v>
      </c>
      <c r="E96" s="25">
        <v>79</v>
      </c>
      <c r="F96" s="25">
        <v>63</v>
      </c>
      <c r="G96" s="25">
        <f t="shared" si="3"/>
        <v>72.6</v>
      </c>
      <c r="H96" s="26">
        <v>0</v>
      </c>
      <c r="I96" s="27">
        <v>72.6</v>
      </c>
    </row>
    <row r="97" spans="1:9" ht="12.75">
      <c r="A97" s="22" t="str">
        <f>"223410010915"</f>
        <v>223410010915</v>
      </c>
      <c r="B97" s="23">
        <v>341023003</v>
      </c>
      <c r="C97" s="24" t="s">
        <v>13</v>
      </c>
      <c r="D97" s="24" t="s">
        <v>15</v>
      </c>
      <c r="E97" s="25">
        <v>74</v>
      </c>
      <c r="F97" s="25">
        <v>69</v>
      </c>
      <c r="G97" s="25">
        <f t="shared" si="3"/>
        <v>72</v>
      </c>
      <c r="H97" s="26">
        <v>0</v>
      </c>
      <c r="I97" s="27">
        <v>72</v>
      </c>
    </row>
    <row r="98" spans="1:9" ht="12.75">
      <c r="A98" s="22" t="str">
        <f>"223410010702"</f>
        <v>223410010702</v>
      </c>
      <c r="B98" s="23">
        <v>341023003</v>
      </c>
      <c r="C98" s="24" t="s">
        <v>13</v>
      </c>
      <c r="D98" s="24" t="s">
        <v>15</v>
      </c>
      <c r="E98" s="25">
        <v>77</v>
      </c>
      <c r="F98" s="25">
        <v>62</v>
      </c>
      <c r="G98" s="25">
        <f t="shared" si="3"/>
        <v>71</v>
      </c>
      <c r="H98" s="26">
        <v>0</v>
      </c>
      <c r="I98" s="27">
        <v>71</v>
      </c>
    </row>
    <row r="99" spans="1:9" ht="12.75">
      <c r="A99" s="22" t="str">
        <f>"223410011712"</f>
        <v>223410011712</v>
      </c>
      <c r="B99" s="23">
        <v>341023003</v>
      </c>
      <c r="C99" s="24" t="s">
        <v>13</v>
      </c>
      <c r="D99" s="24" t="s">
        <v>15</v>
      </c>
      <c r="E99" s="25">
        <v>76</v>
      </c>
      <c r="F99" s="25">
        <v>63</v>
      </c>
      <c r="G99" s="25">
        <f t="shared" si="3"/>
        <v>70.80000000000001</v>
      </c>
      <c r="H99" s="26">
        <v>0</v>
      </c>
      <c r="I99" s="27">
        <v>70.80000000000001</v>
      </c>
    </row>
    <row r="100" spans="1:9" ht="12.75">
      <c r="A100" s="22" t="str">
        <f>"223410010503"</f>
        <v>223410010503</v>
      </c>
      <c r="B100" s="23">
        <v>341023003</v>
      </c>
      <c r="C100" s="24" t="s">
        <v>13</v>
      </c>
      <c r="D100" s="24" t="s">
        <v>15</v>
      </c>
      <c r="E100" s="25">
        <v>79</v>
      </c>
      <c r="F100" s="25">
        <v>55</v>
      </c>
      <c r="G100" s="25">
        <f t="shared" si="3"/>
        <v>69.4</v>
      </c>
      <c r="H100" s="26">
        <v>0</v>
      </c>
      <c r="I100" s="27">
        <v>69.4</v>
      </c>
    </row>
    <row r="101" spans="1:9" ht="12.75">
      <c r="A101" s="22" t="str">
        <f>"223410011116"</f>
        <v>223410011116</v>
      </c>
      <c r="B101" s="23">
        <v>341023003</v>
      </c>
      <c r="C101" s="24" t="s">
        <v>13</v>
      </c>
      <c r="D101" s="24" t="s">
        <v>15</v>
      </c>
      <c r="E101" s="25">
        <v>74</v>
      </c>
      <c r="F101" s="25">
        <v>62</v>
      </c>
      <c r="G101" s="25">
        <f t="shared" si="3"/>
        <v>69.2</v>
      </c>
      <c r="H101" s="26">
        <v>0</v>
      </c>
      <c r="I101" s="27">
        <v>69.2</v>
      </c>
    </row>
    <row r="102" spans="1:9" ht="12.75">
      <c r="A102" s="22" t="str">
        <f>"223410010329"</f>
        <v>223410010329</v>
      </c>
      <c r="B102" s="23">
        <v>341023003</v>
      </c>
      <c r="C102" s="24" t="s">
        <v>13</v>
      </c>
      <c r="D102" s="24" t="s">
        <v>15</v>
      </c>
      <c r="E102" s="25">
        <v>76</v>
      </c>
      <c r="F102" s="25">
        <v>57</v>
      </c>
      <c r="G102" s="25">
        <f t="shared" si="3"/>
        <v>68.4</v>
      </c>
      <c r="H102" s="26">
        <v>0</v>
      </c>
      <c r="I102" s="27">
        <v>68.4</v>
      </c>
    </row>
    <row r="103" spans="1:9" ht="12.75">
      <c r="A103" s="22" t="str">
        <f>"223410011325"</f>
        <v>223410011325</v>
      </c>
      <c r="B103" s="23">
        <v>341023003</v>
      </c>
      <c r="C103" s="24" t="s">
        <v>13</v>
      </c>
      <c r="D103" s="24" t="s">
        <v>15</v>
      </c>
      <c r="E103" s="25">
        <v>71</v>
      </c>
      <c r="F103" s="25">
        <v>63.5</v>
      </c>
      <c r="G103" s="25">
        <f t="shared" si="3"/>
        <v>68</v>
      </c>
      <c r="H103" s="26">
        <v>0</v>
      </c>
      <c r="I103" s="27">
        <v>68</v>
      </c>
    </row>
    <row r="104" spans="1:9" ht="12.75">
      <c r="A104" s="22" t="str">
        <f>"223410012430"</f>
        <v>223410012430</v>
      </c>
      <c r="B104" s="23">
        <v>341023003</v>
      </c>
      <c r="C104" s="24" t="s">
        <v>13</v>
      </c>
      <c r="D104" s="24" t="s">
        <v>15</v>
      </c>
      <c r="E104" s="25">
        <v>82</v>
      </c>
      <c r="F104" s="25">
        <v>47</v>
      </c>
      <c r="G104" s="25">
        <f t="shared" si="3"/>
        <v>68</v>
      </c>
      <c r="H104" s="26">
        <v>0</v>
      </c>
      <c r="I104" s="27">
        <v>68</v>
      </c>
    </row>
    <row r="105" spans="1:9" ht="12.75">
      <c r="A105" s="22" t="str">
        <f>"223410012620"</f>
        <v>223410012620</v>
      </c>
      <c r="B105" s="23">
        <v>341023003</v>
      </c>
      <c r="C105" s="24" t="s">
        <v>13</v>
      </c>
      <c r="D105" s="24" t="s">
        <v>15</v>
      </c>
      <c r="E105" s="25">
        <v>69</v>
      </c>
      <c r="F105" s="25">
        <v>62.5</v>
      </c>
      <c r="G105" s="25">
        <f t="shared" si="3"/>
        <v>66.4</v>
      </c>
      <c r="H105" s="26">
        <v>0</v>
      </c>
      <c r="I105" s="27">
        <v>66.4</v>
      </c>
    </row>
    <row r="106" spans="1:9" ht="12.75">
      <c r="A106" s="22" t="str">
        <f>"223410011906"</f>
        <v>223410011906</v>
      </c>
      <c r="B106" s="23">
        <v>341023003</v>
      </c>
      <c r="C106" s="24" t="s">
        <v>13</v>
      </c>
      <c r="D106" s="24" t="s">
        <v>15</v>
      </c>
      <c r="E106" s="25">
        <v>74</v>
      </c>
      <c r="F106" s="25">
        <v>54</v>
      </c>
      <c r="G106" s="25">
        <f t="shared" si="3"/>
        <v>66</v>
      </c>
      <c r="H106" s="26">
        <v>0</v>
      </c>
      <c r="I106" s="27">
        <v>66</v>
      </c>
    </row>
    <row r="107" spans="1:9" ht="12.75">
      <c r="A107" s="22" t="str">
        <f>"223410013129"</f>
        <v>223410013129</v>
      </c>
      <c r="B107" s="23">
        <v>341023003</v>
      </c>
      <c r="C107" s="24" t="s">
        <v>13</v>
      </c>
      <c r="D107" s="24" t="s">
        <v>15</v>
      </c>
      <c r="E107" s="25">
        <v>77</v>
      </c>
      <c r="F107" s="25">
        <v>49</v>
      </c>
      <c r="G107" s="25">
        <f t="shared" si="3"/>
        <v>65.8</v>
      </c>
      <c r="H107" s="26">
        <v>0</v>
      </c>
      <c r="I107" s="27">
        <v>65.8</v>
      </c>
    </row>
    <row r="108" spans="1:9" ht="12.75">
      <c r="A108" s="22" t="str">
        <f>"223410012211"</f>
        <v>223410012211</v>
      </c>
      <c r="B108" s="23">
        <v>341023003</v>
      </c>
      <c r="C108" s="24" t="s">
        <v>13</v>
      </c>
      <c r="D108" s="24" t="s">
        <v>15</v>
      </c>
      <c r="E108" s="25">
        <v>72</v>
      </c>
      <c r="F108" s="25">
        <v>53</v>
      </c>
      <c r="G108" s="25">
        <f t="shared" si="3"/>
        <v>64.4</v>
      </c>
      <c r="H108" s="26">
        <v>0</v>
      </c>
      <c r="I108" s="27">
        <v>64.4</v>
      </c>
    </row>
    <row r="109" spans="1:9" ht="12.75">
      <c r="A109" s="22" t="str">
        <f>"223410012330"</f>
        <v>223410012330</v>
      </c>
      <c r="B109" s="23">
        <v>341023003</v>
      </c>
      <c r="C109" s="24" t="s">
        <v>13</v>
      </c>
      <c r="D109" s="24" t="s">
        <v>15</v>
      </c>
      <c r="E109" s="25">
        <v>72</v>
      </c>
      <c r="F109" s="25">
        <v>50</v>
      </c>
      <c r="G109" s="25">
        <f t="shared" si="3"/>
        <v>63.199999999999996</v>
      </c>
      <c r="H109" s="26">
        <v>0</v>
      </c>
      <c r="I109" s="27">
        <v>63.199999999999996</v>
      </c>
    </row>
    <row r="110" spans="1:9" ht="12.75">
      <c r="A110" s="22" t="str">
        <f>"223410011030"</f>
        <v>223410011030</v>
      </c>
      <c r="B110" s="23">
        <v>341023003</v>
      </c>
      <c r="C110" s="24" t="s">
        <v>13</v>
      </c>
      <c r="D110" s="24" t="s">
        <v>15</v>
      </c>
      <c r="E110" s="25">
        <v>64</v>
      </c>
      <c r="F110" s="25">
        <v>61</v>
      </c>
      <c r="G110" s="25">
        <f t="shared" si="3"/>
        <v>62.8</v>
      </c>
      <c r="H110" s="26">
        <v>0</v>
      </c>
      <c r="I110" s="27">
        <v>62.8</v>
      </c>
    </row>
    <row r="111" spans="1:9" ht="12.75">
      <c r="A111" s="22" t="str">
        <f>"223410012719"</f>
        <v>223410012719</v>
      </c>
      <c r="B111" s="23">
        <v>341023003</v>
      </c>
      <c r="C111" s="24" t="s">
        <v>13</v>
      </c>
      <c r="D111" s="24" t="s">
        <v>15</v>
      </c>
      <c r="E111" s="25">
        <v>66</v>
      </c>
      <c r="F111" s="25">
        <v>57</v>
      </c>
      <c r="G111" s="25">
        <f t="shared" si="3"/>
        <v>62.400000000000006</v>
      </c>
      <c r="H111" s="26">
        <v>0</v>
      </c>
      <c r="I111" s="27">
        <v>62.400000000000006</v>
      </c>
    </row>
    <row r="112" spans="1:9" ht="12.75">
      <c r="A112" s="22" t="str">
        <f>"223410013328"</f>
        <v>223410013328</v>
      </c>
      <c r="B112" s="23">
        <v>341023003</v>
      </c>
      <c r="C112" s="24" t="s">
        <v>13</v>
      </c>
      <c r="D112" s="24" t="s">
        <v>15</v>
      </c>
      <c r="E112" s="25">
        <v>66</v>
      </c>
      <c r="F112" s="25">
        <v>52</v>
      </c>
      <c r="G112" s="25">
        <f t="shared" si="3"/>
        <v>60.400000000000006</v>
      </c>
      <c r="H112" s="26">
        <v>0</v>
      </c>
      <c r="I112" s="27">
        <v>60.400000000000006</v>
      </c>
    </row>
    <row r="113" spans="1:9" ht="12.75">
      <c r="A113" s="22" t="str">
        <f>"223410010213"</f>
        <v>223410010213</v>
      </c>
      <c r="B113" s="23">
        <v>341023003</v>
      </c>
      <c r="C113" s="24" t="s">
        <v>13</v>
      </c>
      <c r="D113" s="24" t="s">
        <v>15</v>
      </c>
      <c r="E113" s="25">
        <v>59</v>
      </c>
      <c r="F113" s="25">
        <v>59</v>
      </c>
      <c r="G113" s="25">
        <f t="shared" si="3"/>
        <v>59</v>
      </c>
      <c r="H113" s="26">
        <v>0</v>
      </c>
      <c r="I113" s="27">
        <v>59</v>
      </c>
    </row>
    <row r="114" spans="1:9" ht="12.75">
      <c r="A114" s="22" t="str">
        <f>"223410013320"</f>
        <v>223410013320</v>
      </c>
      <c r="B114" s="23">
        <v>341023003</v>
      </c>
      <c r="C114" s="24" t="s">
        <v>13</v>
      </c>
      <c r="D114" s="24" t="s">
        <v>15</v>
      </c>
      <c r="E114" s="25">
        <v>58</v>
      </c>
      <c r="F114" s="25">
        <v>55</v>
      </c>
      <c r="G114" s="25">
        <f t="shared" si="3"/>
        <v>56.8</v>
      </c>
      <c r="H114" s="26">
        <v>0</v>
      </c>
      <c r="I114" s="27">
        <v>56.8</v>
      </c>
    </row>
    <row r="115" spans="1:9" ht="12.75">
      <c r="A115" s="22" t="str">
        <f>"223410010717"</f>
        <v>223410010717</v>
      </c>
      <c r="B115" s="23">
        <v>341023003</v>
      </c>
      <c r="C115" s="24" t="s">
        <v>13</v>
      </c>
      <c r="D115" s="24" t="s">
        <v>15</v>
      </c>
      <c r="E115" s="25">
        <v>67</v>
      </c>
      <c r="F115" s="25">
        <v>41</v>
      </c>
      <c r="G115" s="25">
        <f t="shared" si="3"/>
        <v>56.599999999999994</v>
      </c>
      <c r="H115" s="26">
        <v>0</v>
      </c>
      <c r="I115" s="27">
        <v>56.599999999999994</v>
      </c>
    </row>
    <row r="116" spans="1:9" ht="12.75">
      <c r="A116" s="22" t="str">
        <f>"223410011212"</f>
        <v>223410011212</v>
      </c>
      <c r="B116" s="23">
        <v>341023003</v>
      </c>
      <c r="C116" s="24" t="s">
        <v>13</v>
      </c>
      <c r="D116" s="24" t="s">
        <v>15</v>
      </c>
      <c r="E116" s="25">
        <v>53</v>
      </c>
      <c r="F116" s="25">
        <v>54</v>
      </c>
      <c r="G116" s="25">
        <f t="shared" si="3"/>
        <v>53.4</v>
      </c>
      <c r="H116" s="26">
        <v>0</v>
      </c>
      <c r="I116" s="27">
        <v>53.4</v>
      </c>
    </row>
    <row r="117" spans="1:9" ht="12.75">
      <c r="A117" s="22" t="str">
        <f>"223410010110"</f>
        <v>223410010110</v>
      </c>
      <c r="B117" s="23">
        <v>341023003</v>
      </c>
      <c r="C117" s="24" t="s">
        <v>13</v>
      </c>
      <c r="D117" s="24" t="s">
        <v>15</v>
      </c>
      <c r="E117" s="25" t="s">
        <v>0</v>
      </c>
      <c r="F117" s="25" t="s">
        <v>0</v>
      </c>
      <c r="G117" s="25" t="s">
        <v>0</v>
      </c>
      <c r="H117" s="26">
        <v>0</v>
      </c>
      <c r="I117" s="27" t="s">
        <v>0</v>
      </c>
    </row>
    <row r="118" spans="1:9" ht="12.75">
      <c r="A118" s="22" t="str">
        <f>"223410010225"</f>
        <v>223410010225</v>
      </c>
      <c r="B118" s="23">
        <v>341023003</v>
      </c>
      <c r="C118" s="24" t="s">
        <v>13</v>
      </c>
      <c r="D118" s="24" t="s">
        <v>15</v>
      </c>
      <c r="E118" s="25" t="s">
        <v>0</v>
      </c>
      <c r="F118" s="25" t="s">
        <v>0</v>
      </c>
      <c r="G118" s="25" t="s">
        <v>0</v>
      </c>
      <c r="H118" s="26">
        <v>0</v>
      </c>
      <c r="I118" s="27" t="s">
        <v>0</v>
      </c>
    </row>
    <row r="119" spans="1:9" ht="12.75">
      <c r="A119" s="22" t="str">
        <f>"223410010321"</f>
        <v>223410010321</v>
      </c>
      <c r="B119" s="23">
        <v>341023003</v>
      </c>
      <c r="C119" s="24" t="s">
        <v>13</v>
      </c>
      <c r="D119" s="24" t="s">
        <v>15</v>
      </c>
      <c r="E119" s="25" t="s">
        <v>0</v>
      </c>
      <c r="F119" s="25" t="s">
        <v>0</v>
      </c>
      <c r="G119" s="25" t="s">
        <v>0</v>
      </c>
      <c r="H119" s="26">
        <v>0</v>
      </c>
      <c r="I119" s="27" t="s">
        <v>0</v>
      </c>
    </row>
    <row r="120" spans="1:9" ht="12.75">
      <c r="A120" s="22" t="str">
        <f>"223410010513"</f>
        <v>223410010513</v>
      </c>
      <c r="B120" s="23">
        <v>341023003</v>
      </c>
      <c r="C120" s="24" t="s">
        <v>13</v>
      </c>
      <c r="D120" s="24" t="s">
        <v>15</v>
      </c>
      <c r="E120" s="25" t="s">
        <v>0</v>
      </c>
      <c r="F120" s="25" t="s">
        <v>0</v>
      </c>
      <c r="G120" s="25" t="s">
        <v>0</v>
      </c>
      <c r="H120" s="26">
        <v>0</v>
      </c>
      <c r="I120" s="27" t="s">
        <v>0</v>
      </c>
    </row>
    <row r="121" spans="1:9" ht="12.75">
      <c r="A121" s="22" t="str">
        <f>"223410010608"</f>
        <v>223410010608</v>
      </c>
      <c r="B121" s="23">
        <v>341023003</v>
      </c>
      <c r="C121" s="24" t="s">
        <v>13</v>
      </c>
      <c r="D121" s="24" t="s">
        <v>15</v>
      </c>
      <c r="E121" s="25" t="s">
        <v>0</v>
      </c>
      <c r="F121" s="25" t="s">
        <v>0</v>
      </c>
      <c r="G121" s="25" t="s">
        <v>0</v>
      </c>
      <c r="H121" s="26">
        <v>0</v>
      </c>
      <c r="I121" s="27" t="s">
        <v>0</v>
      </c>
    </row>
    <row r="122" spans="1:9" ht="12.75">
      <c r="A122" s="22" t="str">
        <f>"223410010804"</f>
        <v>223410010804</v>
      </c>
      <c r="B122" s="23">
        <v>341023003</v>
      </c>
      <c r="C122" s="24" t="s">
        <v>13</v>
      </c>
      <c r="D122" s="24" t="s">
        <v>15</v>
      </c>
      <c r="E122" s="25" t="s">
        <v>0</v>
      </c>
      <c r="F122" s="25" t="s">
        <v>0</v>
      </c>
      <c r="G122" s="25" t="s">
        <v>0</v>
      </c>
      <c r="H122" s="26">
        <v>0</v>
      </c>
      <c r="I122" s="27" t="s">
        <v>0</v>
      </c>
    </row>
    <row r="123" spans="1:9" ht="12.75">
      <c r="A123" s="22" t="str">
        <f>"223410010909"</f>
        <v>223410010909</v>
      </c>
      <c r="B123" s="23">
        <v>341023003</v>
      </c>
      <c r="C123" s="24" t="s">
        <v>13</v>
      </c>
      <c r="D123" s="24" t="s">
        <v>15</v>
      </c>
      <c r="E123" s="25" t="s">
        <v>0</v>
      </c>
      <c r="F123" s="25" t="s">
        <v>0</v>
      </c>
      <c r="G123" s="25" t="s">
        <v>0</v>
      </c>
      <c r="H123" s="26">
        <v>0</v>
      </c>
      <c r="I123" s="27" t="s">
        <v>0</v>
      </c>
    </row>
    <row r="124" spans="1:9" ht="12.75">
      <c r="A124" s="22" t="str">
        <f>"223410011511"</f>
        <v>223410011511</v>
      </c>
      <c r="B124" s="23">
        <v>341023003</v>
      </c>
      <c r="C124" s="24" t="s">
        <v>13</v>
      </c>
      <c r="D124" s="24" t="s">
        <v>15</v>
      </c>
      <c r="E124" s="25" t="s">
        <v>0</v>
      </c>
      <c r="F124" s="25" t="s">
        <v>0</v>
      </c>
      <c r="G124" s="25" t="s">
        <v>0</v>
      </c>
      <c r="H124" s="26">
        <v>0</v>
      </c>
      <c r="I124" s="27" t="s">
        <v>0</v>
      </c>
    </row>
    <row r="125" spans="1:9" ht="13.5" thickBot="1">
      <c r="A125" s="28" t="str">
        <f>"223410012803"</f>
        <v>223410012803</v>
      </c>
      <c r="B125" s="29">
        <v>341023003</v>
      </c>
      <c r="C125" s="30" t="s">
        <v>13</v>
      </c>
      <c r="D125" s="30" t="s">
        <v>15</v>
      </c>
      <c r="E125" s="31" t="s">
        <v>0</v>
      </c>
      <c r="F125" s="31" t="s">
        <v>0</v>
      </c>
      <c r="G125" s="31" t="s">
        <v>0</v>
      </c>
      <c r="H125" s="32">
        <v>0</v>
      </c>
      <c r="I125" s="33" t="s">
        <v>0</v>
      </c>
    </row>
    <row r="126" spans="1:9" ht="12.75">
      <c r="A126" s="34" t="str">
        <f>"223410021129"</f>
        <v>223410021129</v>
      </c>
      <c r="B126" s="35">
        <v>341023004</v>
      </c>
      <c r="C126" s="12" t="s">
        <v>13</v>
      </c>
      <c r="D126" s="12" t="s">
        <v>16</v>
      </c>
      <c r="E126" s="4">
        <v>100.5</v>
      </c>
      <c r="F126" s="4">
        <v>98.5</v>
      </c>
      <c r="G126" s="4">
        <f aca="true" t="shared" si="4" ref="G126:G157">E126*0.6+F126*0.4</f>
        <v>99.7</v>
      </c>
      <c r="H126" s="13">
        <v>0</v>
      </c>
      <c r="I126" s="36">
        <v>99.7</v>
      </c>
    </row>
    <row r="127" spans="1:9" ht="12.75">
      <c r="A127" s="37" t="str">
        <f>"223410021419"</f>
        <v>223410021419</v>
      </c>
      <c r="B127" s="9">
        <v>341023004</v>
      </c>
      <c r="C127" s="11" t="s">
        <v>13</v>
      </c>
      <c r="D127" s="11" t="s">
        <v>16</v>
      </c>
      <c r="E127" s="2">
        <v>109</v>
      </c>
      <c r="F127" s="2">
        <v>84</v>
      </c>
      <c r="G127" s="2">
        <f t="shared" si="4"/>
        <v>99</v>
      </c>
      <c r="H127" s="10">
        <v>0</v>
      </c>
      <c r="I127" s="38">
        <v>99</v>
      </c>
    </row>
    <row r="128" spans="1:9" ht="12.75">
      <c r="A128" s="37" t="str">
        <f>"223410021720"</f>
        <v>223410021720</v>
      </c>
      <c r="B128" s="9">
        <v>341023004</v>
      </c>
      <c r="C128" s="11" t="s">
        <v>13</v>
      </c>
      <c r="D128" s="11" t="s">
        <v>16</v>
      </c>
      <c r="E128" s="2">
        <v>103</v>
      </c>
      <c r="F128" s="2">
        <v>88</v>
      </c>
      <c r="G128" s="2">
        <f t="shared" si="4"/>
        <v>97</v>
      </c>
      <c r="H128" s="10">
        <v>0</v>
      </c>
      <c r="I128" s="38">
        <v>97</v>
      </c>
    </row>
    <row r="129" spans="1:9" ht="12.75">
      <c r="A129" s="37" t="str">
        <f>"223410020223"</f>
        <v>223410020223</v>
      </c>
      <c r="B129" s="9">
        <v>341023004</v>
      </c>
      <c r="C129" s="11" t="s">
        <v>13</v>
      </c>
      <c r="D129" s="11" t="s">
        <v>16</v>
      </c>
      <c r="E129" s="2">
        <v>100</v>
      </c>
      <c r="F129" s="2">
        <v>85.5</v>
      </c>
      <c r="G129" s="2">
        <f t="shared" si="4"/>
        <v>94.2</v>
      </c>
      <c r="H129" s="10">
        <v>0</v>
      </c>
      <c r="I129" s="38">
        <v>94.2</v>
      </c>
    </row>
    <row r="130" spans="1:9" ht="12.75">
      <c r="A130" s="37" t="str">
        <f>"223410020808"</f>
        <v>223410020808</v>
      </c>
      <c r="B130" s="9">
        <v>341023004</v>
      </c>
      <c r="C130" s="11" t="s">
        <v>13</v>
      </c>
      <c r="D130" s="11" t="s">
        <v>16</v>
      </c>
      <c r="E130" s="2">
        <v>102</v>
      </c>
      <c r="F130" s="2">
        <v>79</v>
      </c>
      <c r="G130" s="2">
        <f t="shared" si="4"/>
        <v>92.8</v>
      </c>
      <c r="H130" s="10">
        <v>0</v>
      </c>
      <c r="I130" s="38">
        <v>92.8</v>
      </c>
    </row>
    <row r="131" spans="1:9" ht="12.75">
      <c r="A131" s="37" t="str">
        <f>"223410021921"</f>
        <v>223410021921</v>
      </c>
      <c r="B131" s="9">
        <v>341023004</v>
      </c>
      <c r="C131" s="11" t="s">
        <v>13</v>
      </c>
      <c r="D131" s="11" t="s">
        <v>16</v>
      </c>
      <c r="E131" s="2">
        <v>85.5</v>
      </c>
      <c r="F131" s="2">
        <v>79</v>
      </c>
      <c r="G131" s="2">
        <f t="shared" si="4"/>
        <v>82.9</v>
      </c>
      <c r="H131" s="10">
        <v>0</v>
      </c>
      <c r="I131" s="38">
        <v>82.9</v>
      </c>
    </row>
    <row r="132" spans="1:9" ht="12.75">
      <c r="A132" s="37" t="str">
        <f>"223410020713"</f>
        <v>223410020713</v>
      </c>
      <c r="B132" s="9">
        <v>341023004</v>
      </c>
      <c r="C132" s="11" t="s">
        <v>13</v>
      </c>
      <c r="D132" s="11" t="s">
        <v>16</v>
      </c>
      <c r="E132" s="2">
        <v>84</v>
      </c>
      <c r="F132" s="2">
        <v>81</v>
      </c>
      <c r="G132" s="2">
        <f t="shared" si="4"/>
        <v>82.8</v>
      </c>
      <c r="H132" s="10">
        <v>0</v>
      </c>
      <c r="I132" s="38">
        <v>82.8</v>
      </c>
    </row>
    <row r="133" spans="1:9" ht="12.75">
      <c r="A133" s="37" t="str">
        <f>"223410022225"</f>
        <v>223410022225</v>
      </c>
      <c r="B133" s="9">
        <v>341023004</v>
      </c>
      <c r="C133" s="11" t="s">
        <v>13</v>
      </c>
      <c r="D133" s="11" t="s">
        <v>16</v>
      </c>
      <c r="E133" s="2">
        <v>87</v>
      </c>
      <c r="F133" s="2">
        <v>74</v>
      </c>
      <c r="G133" s="2">
        <f t="shared" si="4"/>
        <v>81.8</v>
      </c>
      <c r="H133" s="10">
        <v>0</v>
      </c>
      <c r="I133" s="38">
        <v>81.8</v>
      </c>
    </row>
    <row r="134" spans="1:9" ht="12.75">
      <c r="A134" s="37" t="str">
        <f>"223410020303"</f>
        <v>223410020303</v>
      </c>
      <c r="B134" s="9">
        <v>341023004</v>
      </c>
      <c r="C134" s="11" t="s">
        <v>13</v>
      </c>
      <c r="D134" s="11" t="s">
        <v>16</v>
      </c>
      <c r="E134" s="2">
        <v>81</v>
      </c>
      <c r="F134" s="2">
        <v>78</v>
      </c>
      <c r="G134" s="2">
        <f t="shared" si="4"/>
        <v>79.80000000000001</v>
      </c>
      <c r="H134" s="10">
        <v>0</v>
      </c>
      <c r="I134" s="38">
        <v>79.80000000000001</v>
      </c>
    </row>
    <row r="135" spans="1:9" ht="12.75">
      <c r="A135" s="37" t="str">
        <f>"223410020210"</f>
        <v>223410020210</v>
      </c>
      <c r="B135" s="9">
        <v>341023004</v>
      </c>
      <c r="C135" s="11" t="s">
        <v>13</v>
      </c>
      <c r="D135" s="11" t="s">
        <v>16</v>
      </c>
      <c r="E135" s="2">
        <v>93</v>
      </c>
      <c r="F135" s="2">
        <v>58</v>
      </c>
      <c r="G135" s="2">
        <f t="shared" si="4"/>
        <v>79</v>
      </c>
      <c r="H135" s="10">
        <v>0</v>
      </c>
      <c r="I135" s="38">
        <v>79</v>
      </c>
    </row>
    <row r="136" spans="1:9" ht="12.75">
      <c r="A136" s="37" t="str">
        <f>"223410021323"</f>
        <v>223410021323</v>
      </c>
      <c r="B136" s="9">
        <v>341023004</v>
      </c>
      <c r="C136" s="11" t="s">
        <v>13</v>
      </c>
      <c r="D136" s="11" t="s">
        <v>16</v>
      </c>
      <c r="E136" s="2">
        <v>89.5</v>
      </c>
      <c r="F136" s="2">
        <v>63</v>
      </c>
      <c r="G136" s="2">
        <f t="shared" si="4"/>
        <v>78.9</v>
      </c>
      <c r="H136" s="10">
        <v>0</v>
      </c>
      <c r="I136" s="38">
        <v>78.9</v>
      </c>
    </row>
    <row r="137" spans="1:9" ht="12.75">
      <c r="A137" s="37" t="str">
        <f>"223410020205"</f>
        <v>223410020205</v>
      </c>
      <c r="B137" s="9">
        <v>341023004</v>
      </c>
      <c r="C137" s="11" t="s">
        <v>13</v>
      </c>
      <c r="D137" s="11" t="s">
        <v>16</v>
      </c>
      <c r="E137" s="2">
        <v>84</v>
      </c>
      <c r="F137" s="2">
        <v>71</v>
      </c>
      <c r="G137" s="2">
        <f t="shared" si="4"/>
        <v>78.8</v>
      </c>
      <c r="H137" s="10">
        <v>0</v>
      </c>
      <c r="I137" s="38">
        <v>78.8</v>
      </c>
    </row>
    <row r="138" spans="1:9" ht="12.75">
      <c r="A138" s="37" t="str">
        <f>"223410020206"</f>
        <v>223410020206</v>
      </c>
      <c r="B138" s="9">
        <v>341023004</v>
      </c>
      <c r="C138" s="11" t="s">
        <v>13</v>
      </c>
      <c r="D138" s="11" t="s">
        <v>16</v>
      </c>
      <c r="E138" s="2">
        <v>84</v>
      </c>
      <c r="F138" s="2">
        <v>67.5</v>
      </c>
      <c r="G138" s="2">
        <f t="shared" si="4"/>
        <v>77.4</v>
      </c>
      <c r="H138" s="10">
        <v>0</v>
      </c>
      <c r="I138" s="38">
        <v>77.4</v>
      </c>
    </row>
    <row r="139" spans="1:9" ht="12.75">
      <c r="A139" s="37" t="str">
        <f>"223410021312"</f>
        <v>223410021312</v>
      </c>
      <c r="B139" s="9">
        <v>341023004</v>
      </c>
      <c r="C139" s="11" t="s">
        <v>13</v>
      </c>
      <c r="D139" s="11" t="s">
        <v>16</v>
      </c>
      <c r="E139" s="2">
        <v>81</v>
      </c>
      <c r="F139" s="2">
        <v>71</v>
      </c>
      <c r="G139" s="2">
        <f t="shared" si="4"/>
        <v>77</v>
      </c>
      <c r="H139" s="10">
        <v>0</v>
      </c>
      <c r="I139" s="38">
        <v>77</v>
      </c>
    </row>
    <row r="140" spans="1:9" ht="12.75">
      <c r="A140" s="37" t="str">
        <f>"223410021627"</f>
        <v>223410021627</v>
      </c>
      <c r="B140" s="9">
        <v>341023004</v>
      </c>
      <c r="C140" s="11" t="s">
        <v>13</v>
      </c>
      <c r="D140" s="11" t="s">
        <v>16</v>
      </c>
      <c r="E140" s="2">
        <v>72</v>
      </c>
      <c r="F140" s="2">
        <v>81.5</v>
      </c>
      <c r="G140" s="2">
        <f t="shared" si="4"/>
        <v>75.8</v>
      </c>
      <c r="H140" s="10">
        <v>0</v>
      </c>
      <c r="I140" s="38">
        <v>75.8</v>
      </c>
    </row>
    <row r="141" spans="1:9" ht="12.75">
      <c r="A141" s="37" t="str">
        <f>"223410021526"</f>
        <v>223410021526</v>
      </c>
      <c r="B141" s="9">
        <v>341023004</v>
      </c>
      <c r="C141" s="11" t="s">
        <v>13</v>
      </c>
      <c r="D141" s="11" t="s">
        <v>16</v>
      </c>
      <c r="E141" s="2">
        <v>75</v>
      </c>
      <c r="F141" s="2">
        <v>73</v>
      </c>
      <c r="G141" s="2">
        <f t="shared" si="4"/>
        <v>74.2</v>
      </c>
      <c r="H141" s="10">
        <v>0</v>
      </c>
      <c r="I141" s="38">
        <v>74.2</v>
      </c>
    </row>
    <row r="142" spans="1:9" ht="12.75">
      <c r="A142" s="37" t="str">
        <f>"223410022204"</f>
        <v>223410022204</v>
      </c>
      <c r="B142" s="9">
        <v>341023004</v>
      </c>
      <c r="C142" s="11" t="s">
        <v>13</v>
      </c>
      <c r="D142" s="11" t="s">
        <v>16</v>
      </c>
      <c r="E142" s="2">
        <v>82</v>
      </c>
      <c r="F142" s="2">
        <v>51</v>
      </c>
      <c r="G142" s="2">
        <f t="shared" si="4"/>
        <v>69.6</v>
      </c>
      <c r="H142" s="10">
        <v>0</v>
      </c>
      <c r="I142" s="38">
        <v>69.6</v>
      </c>
    </row>
    <row r="143" spans="1:9" ht="12.75">
      <c r="A143" s="37" t="str">
        <f>"223410020309"</f>
        <v>223410020309</v>
      </c>
      <c r="B143" s="9">
        <v>341023004</v>
      </c>
      <c r="C143" s="11" t="s">
        <v>13</v>
      </c>
      <c r="D143" s="11" t="s">
        <v>16</v>
      </c>
      <c r="E143" s="2">
        <v>76</v>
      </c>
      <c r="F143" s="2">
        <v>58</v>
      </c>
      <c r="G143" s="2">
        <f t="shared" si="4"/>
        <v>68.80000000000001</v>
      </c>
      <c r="H143" s="10">
        <v>0</v>
      </c>
      <c r="I143" s="38">
        <v>68.80000000000001</v>
      </c>
    </row>
    <row r="144" spans="1:9" ht="12.75">
      <c r="A144" s="37" t="str">
        <f>"223410021007"</f>
        <v>223410021007</v>
      </c>
      <c r="B144" s="9">
        <v>341023004</v>
      </c>
      <c r="C144" s="11" t="s">
        <v>13</v>
      </c>
      <c r="D144" s="11" t="s">
        <v>16</v>
      </c>
      <c r="E144" s="2">
        <v>80.5</v>
      </c>
      <c r="F144" s="2">
        <v>49</v>
      </c>
      <c r="G144" s="2">
        <f t="shared" si="4"/>
        <v>67.9</v>
      </c>
      <c r="H144" s="10">
        <v>0</v>
      </c>
      <c r="I144" s="38">
        <v>67.9</v>
      </c>
    </row>
    <row r="145" spans="1:9" ht="12.75">
      <c r="A145" s="37" t="str">
        <f>"223410021307"</f>
        <v>223410021307</v>
      </c>
      <c r="B145" s="9">
        <v>341023004</v>
      </c>
      <c r="C145" s="11" t="s">
        <v>13</v>
      </c>
      <c r="D145" s="11" t="s">
        <v>16</v>
      </c>
      <c r="E145" s="2">
        <v>61.5</v>
      </c>
      <c r="F145" s="2">
        <v>71</v>
      </c>
      <c r="G145" s="2">
        <f t="shared" si="4"/>
        <v>65.3</v>
      </c>
      <c r="H145" s="10">
        <v>0</v>
      </c>
      <c r="I145" s="38">
        <v>65.3</v>
      </c>
    </row>
    <row r="146" spans="1:9" ht="12.75">
      <c r="A146" s="37" t="str">
        <f>"223410020528"</f>
        <v>223410020528</v>
      </c>
      <c r="B146" s="9">
        <v>341023004</v>
      </c>
      <c r="C146" s="11" t="s">
        <v>13</v>
      </c>
      <c r="D146" s="11" t="s">
        <v>16</v>
      </c>
      <c r="E146" s="2">
        <v>55</v>
      </c>
      <c r="F146" s="2">
        <v>75.5</v>
      </c>
      <c r="G146" s="2">
        <f t="shared" si="4"/>
        <v>63.2</v>
      </c>
      <c r="H146" s="10">
        <v>0</v>
      </c>
      <c r="I146" s="38">
        <v>63.2</v>
      </c>
    </row>
    <row r="147" spans="1:9" ht="12.75">
      <c r="A147" s="37" t="str">
        <f>"223410022007"</f>
        <v>223410022007</v>
      </c>
      <c r="B147" s="9">
        <v>341023004</v>
      </c>
      <c r="C147" s="11" t="s">
        <v>13</v>
      </c>
      <c r="D147" s="11" t="s">
        <v>16</v>
      </c>
      <c r="E147" s="2">
        <v>58.5</v>
      </c>
      <c r="F147" s="2">
        <v>69</v>
      </c>
      <c r="G147" s="2">
        <f t="shared" si="4"/>
        <v>62.7</v>
      </c>
      <c r="H147" s="10">
        <v>0</v>
      </c>
      <c r="I147" s="38">
        <v>62.7</v>
      </c>
    </row>
    <row r="148" spans="1:9" ht="12.75">
      <c r="A148" s="37" t="str">
        <f>"223410021911"</f>
        <v>223410021911</v>
      </c>
      <c r="B148" s="9">
        <v>341023004</v>
      </c>
      <c r="C148" s="11" t="s">
        <v>13</v>
      </c>
      <c r="D148" s="11" t="s">
        <v>16</v>
      </c>
      <c r="E148" s="2">
        <v>56</v>
      </c>
      <c r="F148" s="2">
        <v>68.5</v>
      </c>
      <c r="G148" s="2">
        <f t="shared" si="4"/>
        <v>61</v>
      </c>
      <c r="H148" s="10">
        <v>0</v>
      </c>
      <c r="I148" s="38">
        <v>61</v>
      </c>
    </row>
    <row r="149" spans="1:9" ht="12.75">
      <c r="A149" s="37" t="str">
        <f>"223410020809"</f>
        <v>223410020809</v>
      </c>
      <c r="B149" s="9">
        <v>341023004</v>
      </c>
      <c r="C149" s="11" t="s">
        <v>13</v>
      </c>
      <c r="D149" s="11" t="s">
        <v>16</v>
      </c>
      <c r="E149" s="2">
        <v>61</v>
      </c>
      <c r="F149" s="2">
        <v>54</v>
      </c>
      <c r="G149" s="2">
        <f t="shared" si="4"/>
        <v>58.2</v>
      </c>
      <c r="H149" s="10">
        <v>0</v>
      </c>
      <c r="I149" s="38">
        <v>58.2</v>
      </c>
    </row>
    <row r="150" spans="1:9" ht="12.75">
      <c r="A150" s="37" t="str">
        <f>"223410021803"</f>
        <v>223410021803</v>
      </c>
      <c r="B150" s="9">
        <v>341023004</v>
      </c>
      <c r="C150" s="11" t="s">
        <v>13</v>
      </c>
      <c r="D150" s="11" t="s">
        <v>16</v>
      </c>
      <c r="E150" s="2">
        <v>52</v>
      </c>
      <c r="F150" s="2">
        <v>64</v>
      </c>
      <c r="G150" s="2">
        <f t="shared" si="4"/>
        <v>56.8</v>
      </c>
      <c r="H150" s="10">
        <v>0</v>
      </c>
      <c r="I150" s="38">
        <v>56.8</v>
      </c>
    </row>
    <row r="151" spans="1:9" ht="12.75">
      <c r="A151" s="37" t="str">
        <f>"223410022229"</f>
        <v>223410022229</v>
      </c>
      <c r="B151" s="9">
        <v>341023004</v>
      </c>
      <c r="C151" s="11" t="s">
        <v>13</v>
      </c>
      <c r="D151" s="11" t="s">
        <v>16</v>
      </c>
      <c r="E151" s="2">
        <v>45.5</v>
      </c>
      <c r="F151" s="2">
        <v>65</v>
      </c>
      <c r="G151" s="2">
        <f t="shared" si="4"/>
        <v>53.3</v>
      </c>
      <c r="H151" s="10">
        <v>0</v>
      </c>
      <c r="I151" s="38">
        <v>53.3</v>
      </c>
    </row>
    <row r="152" spans="1:9" ht="12.75">
      <c r="A152" s="37" t="str">
        <f>"223410022026"</f>
        <v>223410022026</v>
      </c>
      <c r="B152" s="9">
        <v>341023004</v>
      </c>
      <c r="C152" s="11" t="s">
        <v>13</v>
      </c>
      <c r="D152" s="11" t="s">
        <v>16</v>
      </c>
      <c r="E152" s="2">
        <v>50</v>
      </c>
      <c r="F152" s="2">
        <v>54</v>
      </c>
      <c r="G152" s="2">
        <f t="shared" si="4"/>
        <v>51.6</v>
      </c>
      <c r="H152" s="10">
        <v>0</v>
      </c>
      <c r="I152" s="38">
        <v>51.6</v>
      </c>
    </row>
    <row r="153" spans="1:9" ht="12.75">
      <c r="A153" s="37" t="str">
        <f>"223410022221"</f>
        <v>223410022221</v>
      </c>
      <c r="B153" s="9">
        <v>341023004</v>
      </c>
      <c r="C153" s="11" t="s">
        <v>13</v>
      </c>
      <c r="D153" s="11" t="s">
        <v>16</v>
      </c>
      <c r="E153" s="2">
        <v>44</v>
      </c>
      <c r="F153" s="2">
        <v>60</v>
      </c>
      <c r="G153" s="2">
        <f t="shared" si="4"/>
        <v>50.4</v>
      </c>
      <c r="H153" s="10">
        <v>0</v>
      </c>
      <c r="I153" s="38">
        <v>50.4</v>
      </c>
    </row>
    <row r="154" spans="1:9" ht="12.75">
      <c r="A154" s="37" t="str">
        <f>"223410021228"</f>
        <v>223410021228</v>
      </c>
      <c r="B154" s="9">
        <v>341023004</v>
      </c>
      <c r="C154" s="11" t="s">
        <v>13</v>
      </c>
      <c r="D154" s="11" t="s">
        <v>16</v>
      </c>
      <c r="E154" s="2">
        <v>44</v>
      </c>
      <c r="F154" s="2">
        <v>59</v>
      </c>
      <c r="G154" s="2">
        <f t="shared" si="4"/>
        <v>50</v>
      </c>
      <c r="H154" s="10">
        <v>0</v>
      </c>
      <c r="I154" s="38">
        <v>50</v>
      </c>
    </row>
    <row r="155" spans="1:9" ht="12.75">
      <c r="A155" s="37" t="str">
        <f>"223410020623"</f>
        <v>223410020623</v>
      </c>
      <c r="B155" s="9">
        <v>341023004</v>
      </c>
      <c r="C155" s="11" t="s">
        <v>13</v>
      </c>
      <c r="D155" s="11" t="s">
        <v>16</v>
      </c>
      <c r="E155" s="2">
        <v>43</v>
      </c>
      <c r="F155" s="2">
        <v>59</v>
      </c>
      <c r="G155" s="2">
        <f t="shared" si="4"/>
        <v>49.400000000000006</v>
      </c>
      <c r="H155" s="10">
        <v>0</v>
      </c>
      <c r="I155" s="38">
        <v>49.400000000000006</v>
      </c>
    </row>
    <row r="156" spans="1:9" ht="12.75">
      <c r="A156" s="37" t="str">
        <f>"223410021708"</f>
        <v>223410021708</v>
      </c>
      <c r="B156" s="9">
        <v>341023004</v>
      </c>
      <c r="C156" s="11" t="s">
        <v>13</v>
      </c>
      <c r="D156" s="11" t="s">
        <v>16</v>
      </c>
      <c r="E156" s="2">
        <v>50</v>
      </c>
      <c r="F156" s="2">
        <v>48</v>
      </c>
      <c r="G156" s="2">
        <f t="shared" si="4"/>
        <v>49.2</v>
      </c>
      <c r="H156" s="10">
        <v>0</v>
      </c>
      <c r="I156" s="38">
        <v>49.2</v>
      </c>
    </row>
    <row r="157" spans="1:9" ht="12.75">
      <c r="A157" s="37" t="str">
        <f>"223410022219"</f>
        <v>223410022219</v>
      </c>
      <c r="B157" s="9">
        <v>341023004</v>
      </c>
      <c r="C157" s="11" t="s">
        <v>13</v>
      </c>
      <c r="D157" s="11" t="s">
        <v>16</v>
      </c>
      <c r="E157" s="2">
        <v>34</v>
      </c>
      <c r="F157" s="2">
        <v>51</v>
      </c>
      <c r="G157" s="2">
        <f t="shared" si="4"/>
        <v>40.8</v>
      </c>
      <c r="H157" s="10">
        <v>0</v>
      </c>
      <c r="I157" s="38">
        <v>40.8</v>
      </c>
    </row>
    <row r="158" spans="1:9" ht="12.75">
      <c r="A158" s="37" t="str">
        <f>"223410020715"</f>
        <v>223410020715</v>
      </c>
      <c r="B158" s="9">
        <v>341023004</v>
      </c>
      <c r="C158" s="11" t="s">
        <v>13</v>
      </c>
      <c r="D158" s="11" t="s">
        <v>16</v>
      </c>
      <c r="E158" s="2" t="s">
        <v>0</v>
      </c>
      <c r="F158" s="2" t="s">
        <v>0</v>
      </c>
      <c r="G158" s="2" t="s">
        <v>0</v>
      </c>
      <c r="H158" s="10">
        <v>0</v>
      </c>
      <c r="I158" s="38" t="s">
        <v>0</v>
      </c>
    </row>
    <row r="159" spans="1:9" ht="12.75">
      <c r="A159" s="37" t="str">
        <f>"223410020920"</f>
        <v>223410020920</v>
      </c>
      <c r="B159" s="9">
        <v>341023004</v>
      </c>
      <c r="C159" s="11" t="s">
        <v>13</v>
      </c>
      <c r="D159" s="11" t="s">
        <v>16</v>
      </c>
      <c r="E159" s="2" t="s">
        <v>0</v>
      </c>
      <c r="F159" s="2" t="s">
        <v>0</v>
      </c>
      <c r="G159" s="2" t="s">
        <v>0</v>
      </c>
      <c r="H159" s="10">
        <v>0</v>
      </c>
      <c r="I159" s="38" t="s">
        <v>0</v>
      </c>
    </row>
    <row r="160" spans="1:9" ht="12.75">
      <c r="A160" s="37" t="str">
        <f>"223410021309"</f>
        <v>223410021309</v>
      </c>
      <c r="B160" s="9">
        <v>341023004</v>
      </c>
      <c r="C160" s="11" t="s">
        <v>13</v>
      </c>
      <c r="D160" s="11" t="s">
        <v>16</v>
      </c>
      <c r="E160" s="2" t="s">
        <v>0</v>
      </c>
      <c r="F160" s="2" t="s">
        <v>0</v>
      </c>
      <c r="G160" s="2" t="s">
        <v>0</v>
      </c>
      <c r="H160" s="10">
        <v>0</v>
      </c>
      <c r="I160" s="38" t="s">
        <v>0</v>
      </c>
    </row>
    <row r="161" spans="1:9" ht="12.75">
      <c r="A161" s="37" t="str">
        <f>"223410021820"</f>
        <v>223410021820</v>
      </c>
      <c r="B161" s="9">
        <v>341023004</v>
      </c>
      <c r="C161" s="11" t="s">
        <v>13</v>
      </c>
      <c r="D161" s="11" t="s">
        <v>16</v>
      </c>
      <c r="E161" s="2" t="s">
        <v>0</v>
      </c>
      <c r="F161" s="2" t="s">
        <v>0</v>
      </c>
      <c r="G161" s="2" t="s">
        <v>0</v>
      </c>
      <c r="H161" s="10">
        <v>0</v>
      </c>
      <c r="I161" s="38" t="s">
        <v>0</v>
      </c>
    </row>
    <row r="162" spans="1:9" ht="13.5" thickBot="1">
      <c r="A162" s="39" t="str">
        <f>"223410022222"</f>
        <v>223410022222</v>
      </c>
      <c r="B162" s="40">
        <v>341023004</v>
      </c>
      <c r="C162" s="14" t="s">
        <v>13</v>
      </c>
      <c r="D162" s="14" t="s">
        <v>16</v>
      </c>
      <c r="E162" s="5" t="s">
        <v>0</v>
      </c>
      <c r="F162" s="5" t="s">
        <v>0</v>
      </c>
      <c r="G162" s="5" t="s">
        <v>0</v>
      </c>
      <c r="H162" s="15">
        <v>0</v>
      </c>
      <c r="I162" s="41" t="s">
        <v>0</v>
      </c>
    </row>
  </sheetData>
  <sheetProtection/>
  <mergeCells count="1">
    <mergeCell ref="A1:I1"/>
  </mergeCells>
  <conditionalFormatting sqref="A3:A162">
    <cfRule type="expression" priority="1" dxfId="0">
      <formula>AND(SUMPRODUCT(_xlfn.IFERROR(1*(($C$1:$C$62288&amp;"x")=(A3&amp;"x")),0))&gt;1,NOT(ISBLANK(A3)))</formula>
    </cfRule>
  </conditionalFormatting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2022-07-22T03:03:36Z</cp:lastPrinted>
  <dcterms:created xsi:type="dcterms:W3CDTF">2021-04-17T08:26:18Z</dcterms:created>
  <dcterms:modified xsi:type="dcterms:W3CDTF">2022-07-22T03:03:39Z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6163B77BF55D4356A1CAA5C6A38E045D</vt:lpwstr>
  </property>
  <property fmtid="{D5CDD505-2E9C-101B-9397-08002B2CF9AE}" pid="4" name="KSOProductBuildVer">
    <vt:lpwstr>2052-11.1.0.10463</vt:lpwstr>
  </property>
</Properties>
</file>