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110人拟聘用人员表" sheetId="1" r:id="rId1"/>
  </sheets>
  <definedNames>
    <definedName name="_xlnm.Print_Titles" localSheetId="0">'110人拟聘用人员表'!$1:$2</definedName>
  </definedNames>
  <calcPr calcId="144525"/>
</workbook>
</file>

<file path=xl/sharedStrings.xml><?xml version="1.0" encoding="utf-8"?>
<sst xmlns="http://schemas.openxmlformats.org/spreadsheetml/2006/main" count="121" uniqueCount="79">
  <si>
    <t>宛城区进高校校园招教--拟聘用人员表</t>
  </si>
  <si>
    <t>序号</t>
  </si>
  <si>
    <t>报考岗位</t>
  </si>
  <si>
    <t>姓名</t>
  </si>
  <si>
    <t>性别</t>
  </si>
  <si>
    <t>毕业院校</t>
  </si>
  <si>
    <t>备注</t>
  </si>
  <si>
    <t>101_语文</t>
  </si>
  <si>
    <t>102_数学</t>
  </si>
  <si>
    <t>103_英语</t>
  </si>
  <si>
    <t>104_政治</t>
  </si>
  <si>
    <t>106_地理</t>
  </si>
  <si>
    <t>107_物理</t>
  </si>
  <si>
    <t>108_化学</t>
  </si>
  <si>
    <t>李悦</t>
  </si>
  <si>
    <t>女</t>
  </si>
  <si>
    <t>郑州大学</t>
  </si>
  <si>
    <t>109_生物</t>
  </si>
  <si>
    <t>110_体育</t>
  </si>
  <si>
    <t>113_信息技术</t>
  </si>
  <si>
    <t>121_语文</t>
  </si>
  <si>
    <t>122_数学</t>
  </si>
  <si>
    <t>123_英语</t>
  </si>
  <si>
    <t>124_政治</t>
  </si>
  <si>
    <t>127_物理</t>
  </si>
  <si>
    <t>128_化学</t>
  </si>
  <si>
    <t>129_生物</t>
  </si>
  <si>
    <t>132_美术</t>
  </si>
  <si>
    <t>134_日语</t>
  </si>
  <si>
    <t>201_语文</t>
  </si>
  <si>
    <t>202_数学</t>
  </si>
  <si>
    <t>203_英语</t>
  </si>
  <si>
    <t>205_历史</t>
  </si>
  <si>
    <t>208_化学</t>
  </si>
  <si>
    <t>209_生物</t>
  </si>
  <si>
    <t>210_体育</t>
  </si>
  <si>
    <t>212_美术</t>
  </si>
  <si>
    <t>221_语文</t>
  </si>
  <si>
    <t>222_数学</t>
  </si>
  <si>
    <t>223_英语</t>
  </si>
  <si>
    <t>225_历史</t>
  </si>
  <si>
    <t>226_地理</t>
  </si>
  <si>
    <t>227_物理</t>
  </si>
  <si>
    <t>228_化学</t>
  </si>
  <si>
    <t>229_生物</t>
  </si>
  <si>
    <t>230_体育</t>
  </si>
  <si>
    <t>231_音乐</t>
  </si>
  <si>
    <t>233_信息技术</t>
  </si>
  <si>
    <t>301_语文</t>
  </si>
  <si>
    <t>302_数学</t>
  </si>
  <si>
    <t>303_英语</t>
  </si>
  <si>
    <t>304_政治</t>
  </si>
  <si>
    <t>305_历史</t>
  </si>
  <si>
    <t>308_化学</t>
  </si>
  <si>
    <t>309_生物</t>
  </si>
  <si>
    <t>313_信息技术</t>
  </si>
  <si>
    <t>321_语文</t>
  </si>
  <si>
    <t>河南师范大学新联学院</t>
  </si>
  <si>
    <t>322_数学</t>
  </si>
  <si>
    <t>323_英语</t>
  </si>
  <si>
    <t>324_政治</t>
  </si>
  <si>
    <t>325_历史</t>
  </si>
  <si>
    <t>328_化学</t>
  </si>
  <si>
    <t>329_生物</t>
  </si>
  <si>
    <t>331_音乐</t>
  </si>
  <si>
    <t>332_美术</t>
  </si>
  <si>
    <t>333_信息技术</t>
  </si>
  <si>
    <t>402_数学</t>
  </si>
  <si>
    <t>403_英语</t>
  </si>
  <si>
    <t>407_物理</t>
  </si>
  <si>
    <t>408_化学</t>
  </si>
  <si>
    <t>409_生物</t>
  </si>
  <si>
    <t>412_美术</t>
  </si>
  <si>
    <t>421_语文</t>
  </si>
  <si>
    <t>422_数学</t>
  </si>
  <si>
    <t>423_英语</t>
  </si>
  <si>
    <t>424_政治</t>
  </si>
  <si>
    <t>430_体育</t>
  </si>
  <si>
    <t>431_音乐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</si>
</sst>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等线"/>
      <charset val="134"/>
      <scheme val="minor"/>
    </font>
    <font>
      <sz val="11"/>
      <name val="等线"/>
      <charset val="134"/>
      <scheme val="minor"/>
    </font>
    <font>
      <sz val="11"/>
      <color theme="3" tint="0.4"/>
      <name val="等线"/>
      <charset val="134"/>
      <scheme val="minor"/>
    </font>
    <font>
      <sz val="11"/>
      <color theme="4"/>
      <name val="等线"/>
      <charset val="134"/>
      <scheme val="minor"/>
    </font>
    <font>
      <sz val="11"/>
      <color theme="4" tint="-0.25"/>
      <name val="等线"/>
      <charset val="134"/>
      <scheme val="minor"/>
    </font>
    <font>
      <sz val="20"/>
      <name val="等线"/>
      <charset val="134"/>
      <scheme val="minor"/>
    </font>
    <font>
      <sz val="12"/>
      <name val="黑体"/>
      <charset val="134"/>
    </font>
    <font>
      <sz val="9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9C0006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FA7D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theme="1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7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5" borderId="7" applyNumberFormat="0" applyFon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1" fillId="12" borderId="5" applyNumberFormat="0" applyAlignment="0" applyProtection="0">
      <alignment vertical="center"/>
    </xf>
    <xf numFmtId="0" fontId="24" fillId="12" borderId="4" applyNumberFormat="0" applyAlignment="0" applyProtection="0">
      <alignment vertical="center"/>
    </xf>
    <xf numFmtId="0" fontId="25" fillId="24" borderId="10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</cellStyleXfs>
  <cellXfs count="38">
    <xf numFmtId="0" fontId="0" fillId="0" borderId="0" xfId="0"/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vertical="center"/>
    </xf>
    <xf numFmtId="0" fontId="0" fillId="0" borderId="3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right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left" vertical="center"/>
    </xf>
    <xf numFmtId="0" fontId="0" fillId="2" borderId="3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left" vertical="center" wrapText="1"/>
    </xf>
    <xf numFmtId="0" fontId="0" fillId="2" borderId="3" xfId="0" applyFont="1" applyFill="1" applyBorder="1" applyAlignment="1">
      <alignment horizontal="right" vertical="center"/>
    </xf>
    <xf numFmtId="0" fontId="7" fillId="0" borderId="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0" fillId="2" borderId="3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distributed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I113"/>
  <sheetViews>
    <sheetView tabSelected="1" zoomScale="79" zoomScaleNormal="79" workbookViewId="0">
      <selection activeCell="J103" sqref="J103"/>
    </sheetView>
  </sheetViews>
  <sheetFormatPr defaultColWidth="9" defaultRowHeight="14.25"/>
  <cols>
    <col min="1" max="1" width="6" style="9" customWidth="1"/>
    <col min="2" max="2" width="15.8166666666667" style="10" customWidth="1"/>
    <col min="3" max="3" width="14.8666666666667" style="10" customWidth="1"/>
    <col min="4" max="4" width="10.4333333333333" style="10" customWidth="1"/>
    <col min="5" max="5" width="22.6166666666667" style="11" customWidth="1"/>
    <col min="6" max="6" width="9.49166666666667" style="2" customWidth="1"/>
    <col min="7" max="16384" width="9" style="1"/>
  </cols>
  <sheetData>
    <row r="1" s="1" customFormat="1" ht="30" customHeight="1" spans="1:6">
      <c r="A1" s="12" t="s">
        <v>0</v>
      </c>
      <c r="B1" s="12"/>
      <c r="C1" s="12"/>
      <c r="D1" s="12"/>
      <c r="E1" s="13"/>
      <c r="F1" s="12"/>
    </row>
    <row r="2" s="1" customFormat="1" ht="27" customHeight="1" spans="1:6">
      <c r="A2" s="14" t="s">
        <v>1</v>
      </c>
      <c r="B2" s="15" t="s">
        <v>2</v>
      </c>
      <c r="C2" s="15" t="s">
        <v>3</v>
      </c>
      <c r="D2" s="15" t="s">
        <v>4</v>
      </c>
      <c r="E2" s="16" t="s">
        <v>5</v>
      </c>
      <c r="F2" s="17" t="s">
        <v>6</v>
      </c>
    </row>
    <row r="3" s="1" customFormat="1" ht="28" customHeight="1" spans="1:6">
      <c r="A3" s="18">
        <v>1</v>
      </c>
      <c r="B3" s="19" t="s">
        <v>7</v>
      </c>
      <c r="C3" s="19" t="str">
        <f>"祝莉婷"</f>
        <v>祝莉婷</v>
      </c>
      <c r="D3" s="19" t="str">
        <f>"女"</f>
        <v>女</v>
      </c>
      <c r="E3" s="20" t="str">
        <f>"河南师范大学"</f>
        <v>河南师范大学</v>
      </c>
      <c r="F3" s="21"/>
    </row>
    <row r="4" s="2" customFormat="1" ht="28" customHeight="1" spans="1:6">
      <c r="A4" s="18">
        <v>2</v>
      </c>
      <c r="B4" s="19" t="s">
        <v>8</v>
      </c>
      <c r="C4" s="19" t="str">
        <f>"张成成"</f>
        <v>张成成</v>
      </c>
      <c r="D4" s="19" t="str">
        <f t="shared" ref="D4:D12" si="0">"女"</f>
        <v>女</v>
      </c>
      <c r="E4" s="20" t="str">
        <f>"西藏民族大学"</f>
        <v>西藏民族大学</v>
      </c>
      <c r="F4" s="21"/>
    </row>
    <row r="5" s="1" customFormat="1" ht="28" customHeight="1" spans="1:6">
      <c r="A5" s="18">
        <v>3</v>
      </c>
      <c r="B5" s="19" t="s">
        <v>9</v>
      </c>
      <c r="C5" s="19" t="str">
        <f>"齐艳好"</f>
        <v>齐艳好</v>
      </c>
      <c r="D5" s="19" t="str">
        <f t="shared" si="0"/>
        <v>女</v>
      </c>
      <c r="E5" s="20" t="str">
        <f>"西安理工大学"</f>
        <v>西安理工大学</v>
      </c>
      <c r="F5" s="21"/>
    </row>
    <row r="6" s="1" customFormat="1" ht="28" customHeight="1" spans="1:6">
      <c r="A6" s="18">
        <v>4</v>
      </c>
      <c r="B6" s="19" t="s">
        <v>9</v>
      </c>
      <c r="C6" s="19" t="str">
        <f>"李晓洋"</f>
        <v>李晓洋</v>
      </c>
      <c r="D6" s="19" t="str">
        <f t="shared" si="0"/>
        <v>女</v>
      </c>
      <c r="E6" s="20" t="str">
        <f>"河南农业大学"</f>
        <v>河南农业大学</v>
      </c>
      <c r="F6" s="21"/>
    </row>
    <row r="7" s="1" customFormat="1" ht="28" customHeight="1" spans="1:6">
      <c r="A7" s="18">
        <v>5</v>
      </c>
      <c r="B7" s="19" t="s">
        <v>10</v>
      </c>
      <c r="C7" s="19" t="str">
        <f>"岳丹丹"</f>
        <v>岳丹丹</v>
      </c>
      <c r="D7" s="19" t="str">
        <f t="shared" si="0"/>
        <v>女</v>
      </c>
      <c r="E7" s="20" t="str">
        <f>"河南师范大学"</f>
        <v>河南师范大学</v>
      </c>
      <c r="F7" s="21"/>
    </row>
    <row r="8" s="1" customFormat="1" ht="28" customHeight="1" spans="1:6">
      <c r="A8" s="18">
        <v>6</v>
      </c>
      <c r="B8" s="19" t="s">
        <v>11</v>
      </c>
      <c r="C8" s="19" t="str">
        <f>"陈亚丽"</f>
        <v>陈亚丽</v>
      </c>
      <c r="D8" s="19" t="str">
        <f t="shared" si="0"/>
        <v>女</v>
      </c>
      <c r="E8" s="20" t="str">
        <f>"信阳师范学院"</f>
        <v>信阳师范学院</v>
      </c>
      <c r="F8" s="21"/>
    </row>
    <row r="9" s="1" customFormat="1" ht="28" customHeight="1" spans="1:6">
      <c r="A9" s="18">
        <v>7</v>
      </c>
      <c r="B9" s="19" t="s">
        <v>11</v>
      </c>
      <c r="C9" s="19" t="str">
        <f>"杜雪"</f>
        <v>杜雪</v>
      </c>
      <c r="D9" s="19" t="str">
        <f t="shared" si="0"/>
        <v>女</v>
      </c>
      <c r="E9" s="20" t="str">
        <f>"信阳师范学院"</f>
        <v>信阳师范学院</v>
      </c>
      <c r="F9" s="21"/>
    </row>
    <row r="10" s="1" customFormat="1" ht="28" customHeight="1" spans="1:6">
      <c r="A10" s="18">
        <v>8</v>
      </c>
      <c r="B10" s="19" t="s">
        <v>12</v>
      </c>
      <c r="C10" s="19" t="str">
        <f>"陈瑞"</f>
        <v>陈瑞</v>
      </c>
      <c r="D10" s="19" t="str">
        <f t="shared" si="0"/>
        <v>女</v>
      </c>
      <c r="E10" s="20" t="str">
        <f>"郑州大学"</f>
        <v>郑州大学</v>
      </c>
      <c r="F10" s="21"/>
    </row>
    <row r="11" s="1" customFormat="1" ht="28" customHeight="1" spans="1:6">
      <c r="A11" s="18">
        <v>9</v>
      </c>
      <c r="B11" s="19" t="s">
        <v>12</v>
      </c>
      <c r="C11" s="19" t="str">
        <f>"杨林颖"</f>
        <v>杨林颖</v>
      </c>
      <c r="D11" s="19" t="str">
        <f t="shared" si="0"/>
        <v>女</v>
      </c>
      <c r="E11" s="20" t="str">
        <f>"河南大学"</f>
        <v>河南大学</v>
      </c>
      <c r="F11" s="21"/>
    </row>
    <row r="12" s="1" customFormat="1" ht="28" customHeight="1" spans="1:6">
      <c r="A12" s="18">
        <v>10</v>
      </c>
      <c r="B12" s="19" t="s">
        <v>13</v>
      </c>
      <c r="C12" s="19" t="str">
        <f>"石兵艳"</f>
        <v>石兵艳</v>
      </c>
      <c r="D12" s="19" t="str">
        <f t="shared" si="0"/>
        <v>女</v>
      </c>
      <c r="E12" s="20" t="str">
        <f>"陕西科技大学"</f>
        <v>陕西科技大学</v>
      </c>
      <c r="F12" s="21"/>
    </row>
    <row r="13" s="3" customFormat="1" ht="28" customHeight="1" spans="1:6">
      <c r="A13" s="18">
        <v>11</v>
      </c>
      <c r="B13" s="19" t="s">
        <v>13</v>
      </c>
      <c r="C13" s="19" t="s">
        <v>14</v>
      </c>
      <c r="D13" s="19" t="s">
        <v>15</v>
      </c>
      <c r="E13" s="20" t="s">
        <v>16</v>
      </c>
      <c r="F13" s="21"/>
    </row>
    <row r="14" s="1" customFormat="1" ht="28" customHeight="1" spans="1:6">
      <c r="A14" s="18">
        <v>12</v>
      </c>
      <c r="B14" s="19" t="s">
        <v>17</v>
      </c>
      <c r="C14" s="19" t="str">
        <f>"李静雅"</f>
        <v>李静雅</v>
      </c>
      <c r="D14" s="19" t="str">
        <f>"女"</f>
        <v>女</v>
      </c>
      <c r="E14" s="20" t="str">
        <f>"河南师范大学"</f>
        <v>河南师范大学</v>
      </c>
      <c r="F14" s="21"/>
    </row>
    <row r="15" s="3" customFormat="1" ht="28" customHeight="1" spans="1:6">
      <c r="A15" s="18">
        <v>13</v>
      </c>
      <c r="B15" s="19" t="s">
        <v>17</v>
      </c>
      <c r="C15" s="19" t="str">
        <f>"李彩彩"</f>
        <v>李彩彩</v>
      </c>
      <c r="D15" s="19" t="str">
        <f>"女"</f>
        <v>女</v>
      </c>
      <c r="E15" s="20" t="str">
        <f>"南阳师范学院"</f>
        <v>南阳师范学院</v>
      </c>
      <c r="F15" s="21"/>
    </row>
    <row r="16" s="1" customFormat="1" ht="28" customHeight="1" spans="1:6">
      <c r="A16" s="18">
        <v>14</v>
      </c>
      <c r="B16" s="19" t="s">
        <v>18</v>
      </c>
      <c r="C16" s="19" t="str">
        <f>"柯美慧"</f>
        <v>柯美慧</v>
      </c>
      <c r="D16" s="19" t="str">
        <f>"女"</f>
        <v>女</v>
      </c>
      <c r="E16" s="20" t="str">
        <f>"西安体育学院"</f>
        <v>西安体育学院</v>
      </c>
      <c r="F16" s="21"/>
    </row>
    <row r="17" s="1" customFormat="1" ht="28" customHeight="1" spans="1:6">
      <c r="A17" s="18">
        <v>15</v>
      </c>
      <c r="B17" s="22" t="s">
        <v>19</v>
      </c>
      <c r="C17" s="22" t="str">
        <f>"刘中雨"</f>
        <v>刘中雨</v>
      </c>
      <c r="D17" s="22" t="str">
        <f>"男"</f>
        <v>男</v>
      </c>
      <c r="E17" s="23" t="str">
        <f>"华北水利水电大学"</f>
        <v>华北水利水电大学</v>
      </c>
      <c r="F17" s="24"/>
    </row>
    <row r="18" s="1" customFormat="1" ht="28" customHeight="1" spans="1:6">
      <c r="A18" s="18">
        <v>16</v>
      </c>
      <c r="B18" s="19" t="s">
        <v>20</v>
      </c>
      <c r="C18" s="19" t="str">
        <f>"汤中秀"</f>
        <v>汤中秀</v>
      </c>
      <c r="D18" s="19" t="str">
        <f>"女"</f>
        <v>女</v>
      </c>
      <c r="E18" s="20" t="str">
        <f>"安阳学院"</f>
        <v>安阳学院</v>
      </c>
      <c r="F18" s="21"/>
    </row>
    <row r="19" s="1" customFormat="1" ht="28" customHeight="1" spans="1:6">
      <c r="A19" s="18">
        <v>17</v>
      </c>
      <c r="B19" s="19" t="s">
        <v>20</v>
      </c>
      <c r="C19" s="19" t="str">
        <f>"王少涛"</f>
        <v>王少涛</v>
      </c>
      <c r="D19" s="19" t="str">
        <f>"男"</f>
        <v>男</v>
      </c>
      <c r="E19" s="20" t="str">
        <f>"南阳师范学院"</f>
        <v>南阳师范学院</v>
      </c>
      <c r="F19" s="21"/>
    </row>
    <row r="20" s="1" customFormat="1" ht="28" customHeight="1" spans="1:6">
      <c r="A20" s="18">
        <v>18</v>
      </c>
      <c r="B20" s="19" t="s">
        <v>20</v>
      </c>
      <c r="C20" s="19" t="str">
        <f>"王娴"</f>
        <v>王娴</v>
      </c>
      <c r="D20" s="19" t="str">
        <f>"女"</f>
        <v>女</v>
      </c>
      <c r="E20" s="20" t="str">
        <f>"信阳师范学院"</f>
        <v>信阳师范学院</v>
      </c>
      <c r="F20" s="21"/>
    </row>
    <row r="21" s="1" customFormat="1" ht="28" customHeight="1" spans="1:6">
      <c r="A21" s="18">
        <v>19</v>
      </c>
      <c r="B21" s="19" t="s">
        <v>20</v>
      </c>
      <c r="C21" s="19" t="str">
        <f>"张岚卓"</f>
        <v>张岚卓</v>
      </c>
      <c r="D21" s="19" t="str">
        <f>"女"</f>
        <v>女</v>
      </c>
      <c r="E21" s="20" t="str">
        <f>"江西师范大学"</f>
        <v>江西师范大学</v>
      </c>
      <c r="F21" s="21"/>
    </row>
    <row r="22" s="4" customFormat="1" ht="28" customHeight="1" spans="1:6">
      <c r="A22" s="18">
        <v>20</v>
      </c>
      <c r="B22" s="19" t="s">
        <v>20</v>
      </c>
      <c r="C22" s="19" t="str">
        <f>"程淯斐"</f>
        <v>程淯斐</v>
      </c>
      <c r="D22" s="19" t="str">
        <f t="shared" ref="D22:D32" si="1">"女"</f>
        <v>女</v>
      </c>
      <c r="E22" s="20" t="str">
        <f>"南阳师范学院"</f>
        <v>南阳师范学院</v>
      </c>
      <c r="F22" s="25"/>
    </row>
    <row r="23" s="1" customFormat="1" ht="28" customHeight="1" spans="1:6">
      <c r="A23" s="18">
        <v>21</v>
      </c>
      <c r="B23" s="19" t="s">
        <v>21</v>
      </c>
      <c r="C23" s="19" t="str">
        <f>"张源颖"</f>
        <v>张源颖</v>
      </c>
      <c r="D23" s="19" t="str">
        <f t="shared" si="1"/>
        <v>女</v>
      </c>
      <c r="E23" s="20" t="str">
        <f>"淮阴师范学院"</f>
        <v>淮阴师范学院</v>
      </c>
      <c r="F23" s="21"/>
    </row>
    <row r="24" s="1" customFormat="1" ht="28" customHeight="1" spans="1:6">
      <c r="A24" s="18">
        <v>22</v>
      </c>
      <c r="B24" s="19" t="s">
        <v>21</v>
      </c>
      <c r="C24" s="19" t="str">
        <f>"赵咪"</f>
        <v>赵咪</v>
      </c>
      <c r="D24" s="19" t="str">
        <f t="shared" si="1"/>
        <v>女</v>
      </c>
      <c r="E24" s="20" t="str">
        <f>"周口师范学院"</f>
        <v>周口师范学院</v>
      </c>
      <c r="F24" s="21"/>
    </row>
    <row r="25" s="1" customFormat="1" ht="28" customHeight="1" spans="1:6">
      <c r="A25" s="18">
        <v>23</v>
      </c>
      <c r="B25" s="19" t="s">
        <v>21</v>
      </c>
      <c r="C25" s="19" t="str">
        <f>"王翊雯"</f>
        <v>王翊雯</v>
      </c>
      <c r="D25" s="19" t="str">
        <f t="shared" si="1"/>
        <v>女</v>
      </c>
      <c r="E25" s="20" t="str">
        <f>"信阳师范学院"</f>
        <v>信阳师范学院</v>
      </c>
      <c r="F25" s="21"/>
    </row>
    <row r="26" s="1" customFormat="1" ht="28" customHeight="1" spans="1:6">
      <c r="A26" s="18">
        <v>24</v>
      </c>
      <c r="B26" s="19" t="s">
        <v>21</v>
      </c>
      <c r="C26" s="19" t="str">
        <f>"白昕"</f>
        <v>白昕</v>
      </c>
      <c r="D26" s="19" t="str">
        <f t="shared" si="1"/>
        <v>女</v>
      </c>
      <c r="E26" s="20" t="str">
        <f>"河南师范大学"</f>
        <v>河南师范大学</v>
      </c>
      <c r="F26" s="21"/>
    </row>
    <row r="27" s="2" customFormat="1" ht="28" customHeight="1" spans="1:6">
      <c r="A27" s="18">
        <v>25</v>
      </c>
      <c r="B27" s="19" t="s">
        <v>21</v>
      </c>
      <c r="C27" s="19" t="str">
        <f>"张冉"</f>
        <v>张冉</v>
      </c>
      <c r="D27" s="19" t="str">
        <f t="shared" si="1"/>
        <v>女</v>
      </c>
      <c r="E27" s="20" t="str">
        <f>"南阳师范学院"</f>
        <v>南阳师范学院</v>
      </c>
      <c r="F27" s="21"/>
    </row>
    <row r="28" s="1" customFormat="1" ht="28" customHeight="1" spans="1:6">
      <c r="A28" s="18">
        <v>26</v>
      </c>
      <c r="B28" s="19" t="s">
        <v>22</v>
      </c>
      <c r="C28" s="19" t="str">
        <f>"李爽"</f>
        <v>李爽</v>
      </c>
      <c r="D28" s="19" t="str">
        <f t="shared" si="1"/>
        <v>女</v>
      </c>
      <c r="E28" s="20" t="str">
        <f>"杭州师范大学"</f>
        <v>杭州师范大学</v>
      </c>
      <c r="F28" s="21"/>
    </row>
    <row r="29" s="1" customFormat="1" ht="28" customHeight="1" spans="1:6">
      <c r="A29" s="18">
        <v>27</v>
      </c>
      <c r="B29" s="19" t="s">
        <v>22</v>
      </c>
      <c r="C29" s="19" t="str">
        <f>"张晶莹"</f>
        <v>张晶莹</v>
      </c>
      <c r="D29" s="19" t="str">
        <f t="shared" si="1"/>
        <v>女</v>
      </c>
      <c r="E29" s="20" t="str">
        <f>"信阳师范学院"</f>
        <v>信阳师范学院</v>
      </c>
      <c r="F29" s="21"/>
    </row>
    <row r="30" s="2" customFormat="1" ht="28" customHeight="1" spans="1:6">
      <c r="A30" s="18">
        <v>28</v>
      </c>
      <c r="B30" s="19" t="s">
        <v>22</v>
      </c>
      <c r="C30" s="19" t="str">
        <f>"张斐"</f>
        <v>张斐</v>
      </c>
      <c r="D30" s="19" t="str">
        <f t="shared" si="1"/>
        <v>女</v>
      </c>
      <c r="E30" s="20" t="str">
        <f>"南阳师范学院"</f>
        <v>南阳师范学院</v>
      </c>
      <c r="F30" s="25"/>
    </row>
    <row r="31" s="2" customFormat="1" ht="28" customHeight="1" spans="1:6">
      <c r="A31" s="18">
        <v>29</v>
      </c>
      <c r="B31" s="19" t="s">
        <v>22</v>
      </c>
      <c r="C31" s="19" t="str">
        <f>"刘英俊"</f>
        <v>刘英俊</v>
      </c>
      <c r="D31" s="19" t="str">
        <f t="shared" si="1"/>
        <v>女</v>
      </c>
      <c r="E31" s="20" t="str">
        <f>"南阳师范学院"</f>
        <v>南阳师范学院</v>
      </c>
      <c r="F31" s="25"/>
    </row>
    <row r="32" s="1" customFormat="1" ht="28" customHeight="1" spans="1:6">
      <c r="A32" s="18">
        <v>30</v>
      </c>
      <c r="B32" s="19" t="s">
        <v>23</v>
      </c>
      <c r="C32" s="19" t="str">
        <f>"冀燕姣"</f>
        <v>冀燕姣</v>
      </c>
      <c r="D32" s="19" t="str">
        <f t="shared" si="1"/>
        <v>女</v>
      </c>
      <c r="E32" s="20" t="str">
        <f>"南阳师范学院"</f>
        <v>南阳师范学院</v>
      </c>
      <c r="F32" s="21"/>
    </row>
    <row r="33" s="1" customFormat="1" ht="28" customHeight="1" spans="1:6">
      <c r="A33" s="18">
        <v>31</v>
      </c>
      <c r="B33" s="19" t="s">
        <v>24</v>
      </c>
      <c r="C33" s="19" t="str">
        <f>"魏星名"</f>
        <v>魏星名</v>
      </c>
      <c r="D33" s="19" t="str">
        <f>"男"</f>
        <v>男</v>
      </c>
      <c r="E33" s="20" t="str">
        <f>"新疆大学"</f>
        <v>新疆大学</v>
      </c>
      <c r="F33" s="21"/>
    </row>
    <row r="34" s="1" customFormat="1" ht="28" customHeight="1" spans="1:6">
      <c r="A34" s="18">
        <v>32</v>
      </c>
      <c r="B34" s="19" t="s">
        <v>25</v>
      </c>
      <c r="C34" s="19" t="str">
        <f>"晁诗淼"</f>
        <v>晁诗淼</v>
      </c>
      <c r="D34" s="19" t="str">
        <f t="shared" ref="D33:D54" si="2">"女"</f>
        <v>女</v>
      </c>
      <c r="E34" s="20" t="str">
        <f>"江南大学"</f>
        <v>江南大学</v>
      </c>
      <c r="F34" s="21"/>
    </row>
    <row r="35" s="1" customFormat="1" ht="28" customHeight="1" spans="1:6">
      <c r="A35" s="18">
        <v>33</v>
      </c>
      <c r="B35" s="19" t="s">
        <v>25</v>
      </c>
      <c r="C35" s="19" t="str">
        <f>"杨田"</f>
        <v>杨田</v>
      </c>
      <c r="D35" s="19" t="str">
        <f t="shared" si="2"/>
        <v>女</v>
      </c>
      <c r="E35" s="20" t="str">
        <f>"南阳师范学院"</f>
        <v>南阳师范学院</v>
      </c>
      <c r="F35" s="21"/>
    </row>
    <row r="36" s="1" customFormat="1" ht="28" customHeight="1" spans="1:6">
      <c r="A36" s="18">
        <v>34</v>
      </c>
      <c r="B36" s="19" t="s">
        <v>26</v>
      </c>
      <c r="C36" s="19" t="str">
        <f>"吕晴阳"</f>
        <v>吕晴阳</v>
      </c>
      <c r="D36" s="19" t="str">
        <f t="shared" si="2"/>
        <v>女</v>
      </c>
      <c r="E36" s="20" t="str">
        <f>"河南师范大学"</f>
        <v>河南师范大学</v>
      </c>
      <c r="F36" s="21"/>
    </row>
    <row r="37" s="1" customFormat="1" ht="28" customHeight="1" spans="1:6">
      <c r="A37" s="18">
        <v>35</v>
      </c>
      <c r="B37" s="19" t="s">
        <v>26</v>
      </c>
      <c r="C37" s="19" t="str">
        <f>"李可心"</f>
        <v>李可心</v>
      </c>
      <c r="D37" s="19" t="str">
        <f t="shared" si="2"/>
        <v>女</v>
      </c>
      <c r="E37" s="20" t="str">
        <f>"河南师范大学新联学院"</f>
        <v>河南师范大学新联学院</v>
      </c>
      <c r="F37" s="21"/>
    </row>
    <row r="38" s="1" customFormat="1" ht="28" customHeight="1" spans="1:6">
      <c r="A38" s="18">
        <v>36</v>
      </c>
      <c r="B38" s="19" t="s">
        <v>27</v>
      </c>
      <c r="C38" s="19" t="str">
        <f>"金莹"</f>
        <v>金莹</v>
      </c>
      <c r="D38" s="19" t="str">
        <f t="shared" si="2"/>
        <v>女</v>
      </c>
      <c r="E38" s="20" t="str">
        <f>"南阳师范学院"</f>
        <v>南阳师范学院</v>
      </c>
      <c r="F38" s="21"/>
    </row>
    <row r="39" s="1" customFormat="1" ht="28" customHeight="1" spans="1:6">
      <c r="A39" s="18">
        <v>37</v>
      </c>
      <c r="B39" s="19" t="s">
        <v>28</v>
      </c>
      <c r="C39" s="19" t="str">
        <f>"李增玉"</f>
        <v>李增玉</v>
      </c>
      <c r="D39" s="19" t="str">
        <f t="shared" si="2"/>
        <v>女</v>
      </c>
      <c r="E39" s="20" t="str">
        <f>"闽江学院"</f>
        <v>闽江学院</v>
      </c>
      <c r="F39" s="21"/>
    </row>
    <row r="40" s="1" customFormat="1" ht="28" customHeight="1" spans="1:6">
      <c r="A40" s="18">
        <v>38</v>
      </c>
      <c r="B40" s="19" t="s">
        <v>28</v>
      </c>
      <c r="C40" s="19" t="str">
        <f>"刘琼"</f>
        <v>刘琼</v>
      </c>
      <c r="D40" s="19" t="str">
        <f t="shared" si="2"/>
        <v>女</v>
      </c>
      <c r="E40" s="20" t="str">
        <f>"青岛大学"</f>
        <v>青岛大学</v>
      </c>
      <c r="F40" s="21"/>
    </row>
    <row r="41" s="5" customFormat="1" ht="30" customHeight="1" spans="1:35">
      <c r="A41" s="18">
        <v>39</v>
      </c>
      <c r="B41" s="26" t="s">
        <v>29</v>
      </c>
      <c r="C41" s="26" t="str">
        <f>"孙旖虹"</f>
        <v>孙旖虹</v>
      </c>
      <c r="D41" s="26" t="str">
        <f t="shared" si="2"/>
        <v>女</v>
      </c>
      <c r="E41" s="27" t="str">
        <f>"河南师范大学"</f>
        <v>河南师范大学</v>
      </c>
      <c r="F41" s="28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</row>
    <row r="42" s="6" customFormat="1" ht="30" customHeight="1" spans="1:35">
      <c r="A42" s="18">
        <v>40</v>
      </c>
      <c r="B42" s="26" t="s">
        <v>29</v>
      </c>
      <c r="C42" s="26" t="str">
        <f>"马媛"</f>
        <v>马媛</v>
      </c>
      <c r="D42" s="26" t="str">
        <f t="shared" si="2"/>
        <v>女</v>
      </c>
      <c r="E42" s="27" t="str">
        <f>"重庆师范大学"</f>
        <v>重庆师范大学</v>
      </c>
      <c r="F42" s="28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</row>
    <row r="43" s="5" customFormat="1" ht="30" customHeight="1" spans="1:35">
      <c r="A43" s="18">
        <v>41</v>
      </c>
      <c r="B43" s="26" t="s">
        <v>30</v>
      </c>
      <c r="C43" s="26" t="str">
        <f>"王腾腾"</f>
        <v>王腾腾</v>
      </c>
      <c r="D43" s="26" t="str">
        <f t="shared" si="2"/>
        <v>女</v>
      </c>
      <c r="E43" s="27" t="str">
        <f>"河南科技学院"</f>
        <v>河南科技学院</v>
      </c>
      <c r="F43" s="28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</row>
    <row r="44" s="6" customFormat="1" ht="30" customHeight="1" spans="1:35">
      <c r="A44" s="18">
        <v>42</v>
      </c>
      <c r="B44" s="26" t="s">
        <v>31</v>
      </c>
      <c r="C44" s="26" t="str">
        <f>"邢丽平"</f>
        <v>邢丽平</v>
      </c>
      <c r="D44" s="26" t="str">
        <f t="shared" si="2"/>
        <v>女</v>
      </c>
      <c r="E44" s="27" t="str">
        <f>"信阳师范学院"</f>
        <v>信阳师范学院</v>
      </c>
      <c r="F44" s="29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</row>
    <row r="45" s="5" customFormat="1" ht="28" customHeight="1" spans="1:6">
      <c r="A45" s="18">
        <v>43</v>
      </c>
      <c r="B45" s="30" t="s">
        <v>31</v>
      </c>
      <c r="C45" s="30" t="str">
        <f>"张琛"</f>
        <v>张琛</v>
      </c>
      <c r="D45" s="30" t="str">
        <f t="shared" si="2"/>
        <v>女</v>
      </c>
      <c r="E45" s="31" t="str">
        <f>"河南大学"</f>
        <v>河南大学</v>
      </c>
      <c r="F45" s="32"/>
    </row>
    <row r="46" s="5" customFormat="1" ht="28" customHeight="1" spans="1:35">
      <c r="A46" s="18">
        <v>44</v>
      </c>
      <c r="B46" s="26" t="s">
        <v>32</v>
      </c>
      <c r="C46" s="26" t="str">
        <f>"李慧敏"</f>
        <v>李慧敏</v>
      </c>
      <c r="D46" s="26" t="str">
        <f t="shared" si="2"/>
        <v>女</v>
      </c>
      <c r="E46" s="27" t="str">
        <f>"信阳师范学院"</f>
        <v>信阳师范学院</v>
      </c>
      <c r="F46" s="28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</row>
    <row r="47" s="5" customFormat="1" ht="28" customHeight="1" spans="1:35">
      <c r="A47" s="18">
        <v>45</v>
      </c>
      <c r="B47" s="26" t="s">
        <v>33</v>
      </c>
      <c r="C47" s="26" t="str">
        <f>"王晴茹"</f>
        <v>王晴茹</v>
      </c>
      <c r="D47" s="26" t="str">
        <f t="shared" si="2"/>
        <v>女</v>
      </c>
      <c r="E47" s="27" t="str">
        <f>"西安交通大学"</f>
        <v>西安交通大学</v>
      </c>
      <c r="F47" s="28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</row>
    <row r="48" s="6" customFormat="1" ht="28" customHeight="1" spans="1:35">
      <c r="A48" s="18">
        <v>46</v>
      </c>
      <c r="B48" s="26" t="s">
        <v>33</v>
      </c>
      <c r="C48" s="26" t="str">
        <f>"杨婷婷"</f>
        <v>杨婷婷</v>
      </c>
      <c r="D48" s="26" t="str">
        <f t="shared" si="2"/>
        <v>女</v>
      </c>
      <c r="E48" s="27" t="str">
        <f>"郑州大学"</f>
        <v>郑州大学</v>
      </c>
      <c r="F48" s="28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</row>
    <row r="49" s="6" customFormat="1" ht="28" customHeight="1" spans="1:35">
      <c r="A49" s="18">
        <v>47</v>
      </c>
      <c r="B49" s="26" t="s">
        <v>34</v>
      </c>
      <c r="C49" s="26" t="str">
        <f>"胡璞"</f>
        <v>胡璞</v>
      </c>
      <c r="D49" s="26" t="str">
        <f t="shared" si="2"/>
        <v>女</v>
      </c>
      <c r="E49" s="27" t="str">
        <f>"河南农业大学"</f>
        <v>河南农业大学</v>
      </c>
      <c r="F49" s="28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</row>
    <row r="50" s="6" customFormat="1" ht="28" customHeight="1" spans="1:35">
      <c r="A50" s="18">
        <v>48</v>
      </c>
      <c r="B50" s="26" t="s">
        <v>34</v>
      </c>
      <c r="C50" s="26" t="str">
        <f>"王志星"</f>
        <v>王志星</v>
      </c>
      <c r="D50" s="26" t="str">
        <f t="shared" si="2"/>
        <v>女</v>
      </c>
      <c r="E50" s="27" t="str">
        <f>"河南大学"</f>
        <v>河南大学</v>
      </c>
      <c r="F50" s="28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</row>
    <row r="51" s="6" customFormat="1" ht="28" customHeight="1" spans="1:35">
      <c r="A51" s="18">
        <v>49</v>
      </c>
      <c r="B51" s="26" t="s">
        <v>35</v>
      </c>
      <c r="C51" s="26" t="str">
        <f>"刘鹏"</f>
        <v>刘鹏</v>
      </c>
      <c r="D51" s="26" t="str">
        <f>"男"</f>
        <v>男</v>
      </c>
      <c r="E51" s="27" t="str">
        <f>"河南大学"</f>
        <v>河南大学</v>
      </c>
      <c r="F51" s="28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</row>
    <row r="52" s="5" customFormat="1" ht="28" customHeight="1" spans="1:35">
      <c r="A52" s="18">
        <v>50</v>
      </c>
      <c r="B52" s="26" t="s">
        <v>36</v>
      </c>
      <c r="C52" s="26" t="str">
        <f>"尹怡然"</f>
        <v>尹怡然</v>
      </c>
      <c r="D52" s="26" t="str">
        <f t="shared" ref="D52:D55" si="3">"女"</f>
        <v>女</v>
      </c>
      <c r="E52" s="27" t="str">
        <f>"上海师范大学"</f>
        <v>上海师范大学</v>
      </c>
      <c r="F52" s="28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</row>
    <row r="53" s="5" customFormat="1" ht="28" customHeight="1" spans="1:35">
      <c r="A53" s="18">
        <v>51</v>
      </c>
      <c r="B53" s="26" t="s">
        <v>37</v>
      </c>
      <c r="C53" s="26" t="str">
        <f>"刘士芳"</f>
        <v>刘士芳</v>
      </c>
      <c r="D53" s="26" t="str">
        <f t="shared" si="3"/>
        <v>女</v>
      </c>
      <c r="E53" s="27" t="str">
        <f>"新乡学院"</f>
        <v>新乡学院</v>
      </c>
      <c r="F53" s="28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</row>
    <row r="54" s="5" customFormat="1" ht="28" customHeight="1" spans="1:35">
      <c r="A54" s="18">
        <v>52</v>
      </c>
      <c r="B54" s="26" t="s">
        <v>37</v>
      </c>
      <c r="C54" s="26" t="str">
        <f>"张宛莹"</f>
        <v>张宛莹</v>
      </c>
      <c r="D54" s="26" t="str">
        <f t="shared" si="3"/>
        <v>女</v>
      </c>
      <c r="E54" s="27" t="str">
        <f>"洛阳师范学院"</f>
        <v>洛阳师范学院</v>
      </c>
      <c r="F54" s="28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</row>
    <row r="55" s="5" customFormat="1" ht="28" customHeight="1" spans="1:35">
      <c r="A55" s="18">
        <v>53</v>
      </c>
      <c r="B55" s="26" t="s">
        <v>37</v>
      </c>
      <c r="C55" s="26" t="str">
        <f>"韩梅"</f>
        <v>韩梅</v>
      </c>
      <c r="D55" s="26" t="str">
        <f t="shared" si="3"/>
        <v>女</v>
      </c>
      <c r="E55" s="27" t="str">
        <f>"南阳理工学院"</f>
        <v>南阳理工学院</v>
      </c>
      <c r="F55" s="33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</row>
    <row r="56" s="6" customFormat="1" ht="28" customHeight="1" spans="1:35">
      <c r="A56" s="18">
        <v>54</v>
      </c>
      <c r="B56" s="26" t="s">
        <v>37</v>
      </c>
      <c r="C56" s="26" t="str">
        <f>"裴信安"</f>
        <v>裴信安</v>
      </c>
      <c r="D56" s="26" t="str">
        <f>"男"</f>
        <v>男</v>
      </c>
      <c r="E56" s="27" t="str">
        <f>"新乡学院"</f>
        <v>新乡学院</v>
      </c>
      <c r="F56" s="28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</row>
    <row r="57" s="6" customFormat="1" ht="28" customHeight="1" spans="1:35">
      <c r="A57" s="18">
        <v>55</v>
      </c>
      <c r="B57" s="26" t="s">
        <v>37</v>
      </c>
      <c r="C57" s="26" t="str">
        <f>"肖盈盈"</f>
        <v>肖盈盈</v>
      </c>
      <c r="D57" s="26" t="str">
        <f>"女"</f>
        <v>女</v>
      </c>
      <c r="E57" s="27" t="str">
        <f>"南阳师范学院"</f>
        <v>南阳师范学院</v>
      </c>
      <c r="F57" s="28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</row>
    <row r="58" s="5" customFormat="1" ht="28" customHeight="1" spans="1:35">
      <c r="A58" s="18">
        <v>56</v>
      </c>
      <c r="B58" s="26" t="s">
        <v>38</v>
      </c>
      <c r="C58" s="26" t="str">
        <f>"张燕宁"</f>
        <v>张燕宁</v>
      </c>
      <c r="D58" s="26" t="str">
        <f>"女"</f>
        <v>女</v>
      </c>
      <c r="E58" s="27" t="str">
        <f>"安阳学院"</f>
        <v>安阳学院</v>
      </c>
      <c r="F58" s="28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</row>
    <row r="59" s="5" customFormat="1" ht="28" customHeight="1" spans="1:35">
      <c r="A59" s="18">
        <v>57</v>
      </c>
      <c r="B59" s="26" t="s">
        <v>38</v>
      </c>
      <c r="C59" s="26" t="str">
        <f>"贺婉婷"</f>
        <v>贺婉婷</v>
      </c>
      <c r="D59" s="26" t="str">
        <f>"女"</f>
        <v>女</v>
      </c>
      <c r="E59" s="27" t="str">
        <f>"河南师范大学新联学院"</f>
        <v>河南师范大学新联学院</v>
      </c>
      <c r="F59" s="28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</row>
    <row r="60" s="7" customFormat="1" ht="28" customHeight="1" spans="1:35">
      <c r="A60" s="18">
        <v>58</v>
      </c>
      <c r="B60" s="26" t="s">
        <v>38</v>
      </c>
      <c r="C60" s="26" t="str">
        <f>"王芬"</f>
        <v>王芬</v>
      </c>
      <c r="D60" s="26" t="str">
        <f>"女"</f>
        <v>女</v>
      </c>
      <c r="E60" s="27" t="str">
        <f>"河南师范大学新联学院"</f>
        <v>河南师范大学新联学院</v>
      </c>
      <c r="F60" s="28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</row>
    <row r="61" s="5" customFormat="1" ht="28" customHeight="1" spans="1:35">
      <c r="A61" s="18">
        <v>59</v>
      </c>
      <c r="B61" s="26" t="s">
        <v>39</v>
      </c>
      <c r="C61" s="26" t="str">
        <f>"王宸"</f>
        <v>王宸</v>
      </c>
      <c r="D61" s="26" t="str">
        <f t="shared" ref="D61:D66" si="4">"男"</f>
        <v>男</v>
      </c>
      <c r="E61" s="27" t="str">
        <f>"周口师范学院"</f>
        <v>周口师范学院</v>
      </c>
      <c r="F61" s="28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</row>
    <row r="62" s="5" customFormat="1" ht="28" customHeight="1" spans="1:35">
      <c r="A62" s="18">
        <v>60</v>
      </c>
      <c r="B62" s="26" t="s">
        <v>39</v>
      </c>
      <c r="C62" s="26" t="str">
        <f>"秦森森"</f>
        <v>秦森森</v>
      </c>
      <c r="D62" s="26" t="str">
        <f t="shared" ref="D62:D64" si="5">"女"</f>
        <v>女</v>
      </c>
      <c r="E62" s="27" t="str">
        <f t="shared" ref="E62:E67" si="6">"南阳师范学院"</f>
        <v>南阳师范学院</v>
      </c>
      <c r="F62" s="28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</row>
    <row r="63" s="5" customFormat="1" ht="28" customHeight="1" spans="1:35">
      <c r="A63" s="18">
        <v>61</v>
      </c>
      <c r="B63" s="26" t="s">
        <v>39</v>
      </c>
      <c r="C63" s="26" t="str">
        <f>"杜瑞鑫"</f>
        <v>杜瑞鑫</v>
      </c>
      <c r="D63" s="26" t="str">
        <f t="shared" si="5"/>
        <v>女</v>
      </c>
      <c r="E63" s="27" t="str">
        <f>"南京信息工程大学"</f>
        <v>南京信息工程大学</v>
      </c>
      <c r="F63" s="28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</row>
    <row r="64" s="7" customFormat="1" ht="28" customHeight="1" spans="1:35">
      <c r="A64" s="18">
        <v>62</v>
      </c>
      <c r="B64" s="26" t="s">
        <v>39</v>
      </c>
      <c r="C64" s="26" t="str">
        <f>"周佩"</f>
        <v>周佩</v>
      </c>
      <c r="D64" s="26" t="str">
        <f t="shared" si="5"/>
        <v>女</v>
      </c>
      <c r="E64" s="27" t="str">
        <f>"许昌学院"</f>
        <v>许昌学院</v>
      </c>
      <c r="F64" s="28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</row>
    <row r="65" s="5" customFormat="1" ht="28" customHeight="1" spans="1:35">
      <c r="A65" s="18">
        <v>63</v>
      </c>
      <c r="B65" s="26" t="s">
        <v>40</v>
      </c>
      <c r="C65" s="26" t="str">
        <f>"宋阳"</f>
        <v>宋阳</v>
      </c>
      <c r="D65" s="26" t="str">
        <f t="shared" si="4"/>
        <v>男</v>
      </c>
      <c r="E65" s="27" t="str">
        <f t="shared" si="6"/>
        <v>南阳师范学院</v>
      </c>
      <c r="F65" s="28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</row>
    <row r="66" s="5" customFormat="1" ht="28" customHeight="1" spans="1:35">
      <c r="A66" s="18">
        <v>64</v>
      </c>
      <c r="B66" s="26" t="s">
        <v>41</v>
      </c>
      <c r="C66" s="26" t="str">
        <f>"任培杰"</f>
        <v>任培杰</v>
      </c>
      <c r="D66" s="26" t="str">
        <f t="shared" si="4"/>
        <v>男</v>
      </c>
      <c r="E66" s="27" t="str">
        <f>"河南科技学院"</f>
        <v>河南科技学院</v>
      </c>
      <c r="F66" s="28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</row>
    <row r="67" s="5" customFormat="1" ht="28" customHeight="1" spans="1:35">
      <c r="A67" s="18">
        <v>65</v>
      </c>
      <c r="B67" s="26" t="s">
        <v>41</v>
      </c>
      <c r="C67" s="26" t="str">
        <f>"吴爽"</f>
        <v>吴爽</v>
      </c>
      <c r="D67" s="26" t="str">
        <f t="shared" ref="D67:D72" si="7">"女"</f>
        <v>女</v>
      </c>
      <c r="E67" s="27" t="str">
        <f t="shared" si="6"/>
        <v>南阳师范学院</v>
      </c>
      <c r="F67" s="28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</row>
    <row r="68" s="5" customFormat="1" ht="28" customHeight="1" spans="1:35">
      <c r="A68" s="18">
        <v>66</v>
      </c>
      <c r="B68" s="26" t="s">
        <v>42</v>
      </c>
      <c r="C68" s="26" t="str">
        <f>"翟欣"</f>
        <v>翟欣</v>
      </c>
      <c r="D68" s="26" t="str">
        <f t="shared" si="7"/>
        <v>女</v>
      </c>
      <c r="E68" s="27" t="str">
        <f>"河南师范大学新联学院"</f>
        <v>河南师范大学新联学院</v>
      </c>
      <c r="F68" s="28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</row>
    <row r="69" s="5" customFormat="1" ht="28" customHeight="1" spans="1:35">
      <c r="A69" s="18">
        <v>67</v>
      </c>
      <c r="B69" s="26" t="s">
        <v>43</v>
      </c>
      <c r="C69" s="26" t="str">
        <f>"张艺"</f>
        <v>张艺</v>
      </c>
      <c r="D69" s="26" t="str">
        <f t="shared" si="7"/>
        <v>女</v>
      </c>
      <c r="E69" s="27" t="str">
        <f>"郑州师范学院"</f>
        <v>郑州师范学院</v>
      </c>
      <c r="F69" s="28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</row>
    <row r="70" s="1" customFormat="1" ht="28" customHeight="1" spans="1:6">
      <c r="A70" s="18">
        <v>68</v>
      </c>
      <c r="B70" s="19" t="s">
        <v>43</v>
      </c>
      <c r="C70" s="19" t="str">
        <f>"高红燕"</f>
        <v>高红燕</v>
      </c>
      <c r="D70" s="19" t="str">
        <f t="shared" si="7"/>
        <v>女</v>
      </c>
      <c r="E70" s="20" t="str">
        <f>"郑州师范学院"</f>
        <v>郑州师范学院</v>
      </c>
      <c r="F70" s="25"/>
    </row>
    <row r="71" s="5" customFormat="1" ht="28" customHeight="1" spans="1:35">
      <c r="A71" s="18">
        <v>69</v>
      </c>
      <c r="B71" s="26" t="s">
        <v>44</v>
      </c>
      <c r="C71" s="26" t="str">
        <f>"张艳宇"</f>
        <v>张艳宇</v>
      </c>
      <c r="D71" s="26" t="str">
        <f t="shared" si="7"/>
        <v>女</v>
      </c>
      <c r="E71" s="27" t="str">
        <f>"郑州师范学院"</f>
        <v>郑州师范学院</v>
      </c>
      <c r="F71" s="28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</row>
    <row r="72" s="5" customFormat="1" ht="28" customHeight="1" spans="1:35">
      <c r="A72" s="18">
        <v>70</v>
      </c>
      <c r="B72" s="26" t="s">
        <v>44</v>
      </c>
      <c r="C72" s="26" t="str">
        <f>"郭鑫磊"</f>
        <v>郭鑫磊</v>
      </c>
      <c r="D72" s="26" t="str">
        <f t="shared" si="7"/>
        <v>女</v>
      </c>
      <c r="E72" s="27" t="str">
        <f>"郑州师范学院"</f>
        <v>郑州师范学院</v>
      </c>
      <c r="F72" s="28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</row>
    <row r="73" s="5" customFormat="1" ht="28" customHeight="1" spans="1:35">
      <c r="A73" s="18">
        <v>71</v>
      </c>
      <c r="B73" s="26" t="s">
        <v>45</v>
      </c>
      <c r="C73" s="26" t="str">
        <f>"赵天洲"</f>
        <v>赵天洲</v>
      </c>
      <c r="D73" s="26" t="str">
        <f>"男"</f>
        <v>男</v>
      </c>
      <c r="E73" s="27" t="str">
        <f>"西北师范大学"</f>
        <v>西北师范大学</v>
      </c>
      <c r="F73" s="28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</row>
    <row r="74" s="5" customFormat="1" ht="28" customHeight="1" spans="1:35">
      <c r="A74" s="18">
        <v>72</v>
      </c>
      <c r="B74" s="26" t="s">
        <v>46</v>
      </c>
      <c r="C74" s="26" t="str">
        <f>"李春雨"</f>
        <v>李春雨</v>
      </c>
      <c r="D74" s="26" t="str">
        <f>"女"</f>
        <v>女</v>
      </c>
      <c r="E74" s="27" t="str">
        <f>"内江师范学院"</f>
        <v>内江师范学院</v>
      </c>
      <c r="F74" s="28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</row>
    <row r="75" s="7" customFormat="1" ht="28" customHeight="1" spans="1:35">
      <c r="A75" s="18">
        <v>73</v>
      </c>
      <c r="B75" s="26" t="s">
        <v>47</v>
      </c>
      <c r="C75" s="26" t="str">
        <f>"王静怡"</f>
        <v>王静怡</v>
      </c>
      <c r="D75" s="26" t="str">
        <f>"女"</f>
        <v>女</v>
      </c>
      <c r="E75" s="27" t="str">
        <f>"信阳师范学院"</f>
        <v>信阳师范学院</v>
      </c>
      <c r="F75" s="28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</row>
    <row r="76" s="5" customFormat="1" ht="28" customHeight="1" spans="1:35">
      <c r="A76" s="18">
        <v>74</v>
      </c>
      <c r="B76" s="26" t="s">
        <v>48</v>
      </c>
      <c r="C76" s="26" t="str">
        <f>"胡健"</f>
        <v>胡健</v>
      </c>
      <c r="D76" s="26" t="str">
        <f>"男"</f>
        <v>男</v>
      </c>
      <c r="E76" s="27" t="str">
        <f>"河南大学"</f>
        <v>河南大学</v>
      </c>
      <c r="F76" s="28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</row>
    <row r="77" s="8" customFormat="1" ht="28" customHeight="1" spans="1:35">
      <c r="A77" s="18">
        <v>75</v>
      </c>
      <c r="B77" s="26" t="s">
        <v>48</v>
      </c>
      <c r="C77" s="26" t="str">
        <f>"庆芯菲"</f>
        <v>庆芯菲</v>
      </c>
      <c r="D77" s="26" t="str">
        <f>"女"</f>
        <v>女</v>
      </c>
      <c r="E77" s="27" t="str">
        <f>"石河子大学"</f>
        <v>石河子大学</v>
      </c>
      <c r="F77" s="28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</row>
    <row r="78" s="5" customFormat="1" ht="28" customHeight="1" spans="1:35">
      <c r="A78" s="18">
        <v>76</v>
      </c>
      <c r="B78" s="26" t="s">
        <v>49</v>
      </c>
      <c r="C78" s="26" t="str">
        <f>"武霜"</f>
        <v>武霜</v>
      </c>
      <c r="D78" s="26" t="str">
        <f>"女"</f>
        <v>女</v>
      </c>
      <c r="E78" s="27" t="str">
        <f>"安徽工业大学"</f>
        <v>安徽工业大学</v>
      </c>
      <c r="F78" s="28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</row>
    <row r="79" s="7" customFormat="1" ht="28" customHeight="1" spans="1:35">
      <c r="A79" s="18">
        <v>77</v>
      </c>
      <c r="B79" s="26" t="s">
        <v>50</v>
      </c>
      <c r="C79" s="26" t="str">
        <f>"邢蕾"</f>
        <v>邢蕾</v>
      </c>
      <c r="D79" s="26" t="str">
        <f>"女"</f>
        <v>女</v>
      </c>
      <c r="E79" s="27" t="str">
        <f>"河南农业大学"</f>
        <v>河南农业大学</v>
      </c>
      <c r="F79" s="28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</row>
    <row r="80" s="5" customFormat="1" ht="28" customHeight="1" spans="1:35">
      <c r="A80" s="18">
        <v>78</v>
      </c>
      <c r="B80" s="26" t="s">
        <v>51</v>
      </c>
      <c r="C80" s="26" t="str">
        <f>"暴艳朵"</f>
        <v>暴艳朵</v>
      </c>
      <c r="D80" s="26" t="str">
        <f>"女"</f>
        <v>女</v>
      </c>
      <c r="E80" s="27" t="str">
        <f>"大连外国语大学"</f>
        <v>大连外国语大学</v>
      </c>
      <c r="F80" s="28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</row>
    <row r="81" s="1" customFormat="1" ht="28" customHeight="1" spans="1:6">
      <c r="A81" s="18">
        <v>79</v>
      </c>
      <c r="B81" s="19" t="s">
        <v>52</v>
      </c>
      <c r="C81" s="19" t="str">
        <f>"张旭"</f>
        <v>张旭</v>
      </c>
      <c r="D81" s="19" t="str">
        <f>"男"</f>
        <v>男</v>
      </c>
      <c r="E81" s="20" t="str">
        <f>"吉林师范大学"</f>
        <v>吉林师范大学</v>
      </c>
      <c r="F81" s="21"/>
    </row>
    <row r="82" s="5" customFormat="1" ht="28" customHeight="1" spans="1:35">
      <c r="A82" s="18">
        <v>80</v>
      </c>
      <c r="B82" s="26" t="s">
        <v>53</v>
      </c>
      <c r="C82" s="26" t="str">
        <f>"肜雅婵"</f>
        <v>肜雅婵</v>
      </c>
      <c r="D82" s="26" t="str">
        <f>"女"</f>
        <v>女</v>
      </c>
      <c r="E82" s="27" t="str">
        <f>"郑州大学"</f>
        <v>郑州大学</v>
      </c>
      <c r="F82" s="28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</row>
    <row r="83" s="5" customFormat="1" ht="28" customHeight="1" spans="1:35">
      <c r="A83" s="18">
        <v>81</v>
      </c>
      <c r="B83" s="26" t="s">
        <v>54</v>
      </c>
      <c r="C83" s="26" t="str">
        <f>"李合伟"</f>
        <v>李合伟</v>
      </c>
      <c r="D83" s="26" t="str">
        <f>"男"</f>
        <v>男</v>
      </c>
      <c r="E83" s="27" t="str">
        <f>"南阳师范学院"</f>
        <v>南阳师范学院</v>
      </c>
      <c r="F83" s="28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</row>
    <row r="84" s="5" customFormat="1" ht="28" customHeight="1" spans="1:35">
      <c r="A84" s="18">
        <v>82</v>
      </c>
      <c r="B84" s="26" t="s">
        <v>55</v>
      </c>
      <c r="C84" s="26" t="str">
        <f>"王根娣"</f>
        <v>王根娣</v>
      </c>
      <c r="D84" s="26" t="str">
        <f t="shared" ref="D84:D98" si="8">"女"</f>
        <v>女</v>
      </c>
      <c r="E84" s="27" t="str">
        <f>"河南大学"</f>
        <v>河南大学</v>
      </c>
      <c r="F84" s="28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</row>
    <row r="85" s="5" customFormat="1" ht="28" customHeight="1" spans="1:35">
      <c r="A85" s="18">
        <v>83</v>
      </c>
      <c r="B85" s="26" t="s">
        <v>56</v>
      </c>
      <c r="C85" s="26" t="str">
        <f>"杨丹"</f>
        <v>杨丹</v>
      </c>
      <c r="D85" s="26" t="str">
        <f t="shared" si="8"/>
        <v>女</v>
      </c>
      <c r="E85" s="27" t="s">
        <v>57</v>
      </c>
      <c r="F85" s="28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</row>
    <row r="86" s="5" customFormat="1" ht="28" customHeight="1" spans="1:35">
      <c r="A86" s="18">
        <v>84</v>
      </c>
      <c r="B86" s="26" t="s">
        <v>56</v>
      </c>
      <c r="C86" s="26" t="str">
        <f>"王艳蕊"</f>
        <v>王艳蕊</v>
      </c>
      <c r="D86" s="26" t="str">
        <f t="shared" si="8"/>
        <v>女</v>
      </c>
      <c r="E86" s="27" t="str">
        <f>"河南师范大学新联学院"</f>
        <v>河南师范大学新联学院</v>
      </c>
      <c r="F86" s="28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</row>
    <row r="87" s="5" customFormat="1" ht="28" customHeight="1" spans="1:6">
      <c r="A87" s="18">
        <v>85</v>
      </c>
      <c r="B87" s="30" t="s">
        <v>56</v>
      </c>
      <c r="C87" s="30" t="str">
        <f>"刘倩"</f>
        <v>刘倩</v>
      </c>
      <c r="D87" s="30" t="str">
        <f t="shared" si="8"/>
        <v>女</v>
      </c>
      <c r="E87" s="31" t="str">
        <f>"信阳学院"</f>
        <v>信阳学院</v>
      </c>
      <c r="F87" s="35"/>
    </row>
    <row r="88" s="5" customFormat="1" ht="28" customHeight="1" spans="1:35">
      <c r="A88" s="18">
        <v>86</v>
      </c>
      <c r="B88" s="26" t="s">
        <v>58</v>
      </c>
      <c r="C88" s="26" t="str">
        <f>"李柯欣"</f>
        <v>李柯欣</v>
      </c>
      <c r="D88" s="26" t="str">
        <f t="shared" si="8"/>
        <v>女</v>
      </c>
      <c r="E88" s="27" t="str">
        <f>"信阳师范学院"</f>
        <v>信阳师范学院</v>
      </c>
      <c r="F88" s="28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</row>
    <row r="89" s="1" customFormat="1" ht="28" customHeight="1" spans="1:6">
      <c r="A89" s="18">
        <v>87</v>
      </c>
      <c r="B89" s="19" t="s">
        <v>58</v>
      </c>
      <c r="C89" s="19" t="str">
        <f>"王东"</f>
        <v>王东</v>
      </c>
      <c r="D89" s="19" t="str">
        <f t="shared" si="8"/>
        <v>女</v>
      </c>
      <c r="E89" s="20" t="str">
        <f>"郑州师范学院"</f>
        <v>郑州师范学院</v>
      </c>
      <c r="F89" s="25"/>
    </row>
    <row r="90" s="6" customFormat="1" ht="28" customHeight="1" spans="1:35">
      <c r="A90" s="18">
        <v>88</v>
      </c>
      <c r="B90" s="26" t="s">
        <v>59</v>
      </c>
      <c r="C90" s="26" t="str">
        <f>"邹双"</f>
        <v>邹双</v>
      </c>
      <c r="D90" s="26" t="str">
        <f t="shared" si="8"/>
        <v>女</v>
      </c>
      <c r="E90" s="27" t="str">
        <f>"南阳师范学院"</f>
        <v>南阳师范学院</v>
      </c>
      <c r="F90" s="28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</row>
    <row r="91" s="5" customFormat="1" ht="28" customHeight="1" spans="1:35">
      <c r="A91" s="18">
        <v>89</v>
      </c>
      <c r="B91" s="26" t="s">
        <v>59</v>
      </c>
      <c r="C91" s="26" t="str">
        <f>"郭懿梦"</f>
        <v>郭懿梦</v>
      </c>
      <c r="D91" s="26" t="str">
        <f t="shared" si="8"/>
        <v>女</v>
      </c>
      <c r="E91" s="27" t="str">
        <f>"信阳师范学院"</f>
        <v>信阳师范学院</v>
      </c>
      <c r="F91" s="28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</row>
    <row r="92" s="7" customFormat="1" ht="28" customHeight="1" spans="1:35">
      <c r="A92" s="18">
        <v>90</v>
      </c>
      <c r="B92" s="26" t="s">
        <v>59</v>
      </c>
      <c r="C92" s="26" t="str">
        <f>"刘宗起"</f>
        <v>刘宗起</v>
      </c>
      <c r="D92" s="26" t="str">
        <f t="shared" si="8"/>
        <v>女</v>
      </c>
      <c r="E92" s="27" t="str">
        <f>"南阳师范学院"</f>
        <v>南阳师范学院</v>
      </c>
      <c r="F92" s="36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</row>
    <row r="93" s="5" customFormat="1" ht="28" customHeight="1" spans="1:35">
      <c r="A93" s="18">
        <v>91</v>
      </c>
      <c r="B93" s="26" t="s">
        <v>60</v>
      </c>
      <c r="C93" s="26" t="str">
        <f>"包佳婷"</f>
        <v>包佳婷</v>
      </c>
      <c r="D93" s="26" t="str">
        <f t="shared" si="8"/>
        <v>女</v>
      </c>
      <c r="E93" s="27" t="str">
        <f>"南阳师范学院"</f>
        <v>南阳师范学院</v>
      </c>
      <c r="F93" s="28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</row>
    <row r="94" s="5" customFormat="1" ht="28" customHeight="1" spans="1:35">
      <c r="A94" s="18">
        <v>92</v>
      </c>
      <c r="B94" s="26" t="s">
        <v>61</v>
      </c>
      <c r="C94" s="26" t="str">
        <f>"姬林慧"</f>
        <v>姬林慧</v>
      </c>
      <c r="D94" s="26" t="str">
        <f t="shared" si="8"/>
        <v>女</v>
      </c>
      <c r="E94" s="27" t="str">
        <f>"河南大学"</f>
        <v>河南大学</v>
      </c>
      <c r="F94" s="28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</row>
    <row r="95" s="5" customFormat="1" ht="28" customHeight="1" spans="1:35">
      <c r="A95" s="18">
        <v>93</v>
      </c>
      <c r="B95" s="26" t="s">
        <v>62</v>
      </c>
      <c r="C95" s="26" t="str">
        <f>"万从心"</f>
        <v>万从心</v>
      </c>
      <c r="D95" s="26" t="str">
        <f t="shared" si="8"/>
        <v>女</v>
      </c>
      <c r="E95" s="27" t="str">
        <f>"南阳师范学院"</f>
        <v>南阳师范学院</v>
      </c>
      <c r="F95" s="28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</row>
    <row r="96" s="5" customFormat="1" ht="28" customHeight="1" spans="1:35">
      <c r="A96" s="18">
        <v>94</v>
      </c>
      <c r="B96" s="26" t="s">
        <v>63</v>
      </c>
      <c r="C96" s="26" t="str">
        <f>"王晓静"</f>
        <v>王晓静</v>
      </c>
      <c r="D96" s="26" t="str">
        <f t="shared" si="8"/>
        <v>女</v>
      </c>
      <c r="E96" s="27" t="str">
        <f>"洛阳师范学院"</f>
        <v>洛阳师范学院</v>
      </c>
      <c r="F96" s="28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</row>
    <row r="97" s="5" customFormat="1" ht="28" customHeight="1" spans="1:35">
      <c r="A97" s="18">
        <v>95</v>
      </c>
      <c r="B97" s="26" t="s">
        <v>64</v>
      </c>
      <c r="C97" s="26" t="str">
        <f>"江姗姗"</f>
        <v>江姗姗</v>
      </c>
      <c r="D97" s="26" t="str">
        <f t="shared" si="8"/>
        <v>女</v>
      </c>
      <c r="E97" s="27" t="str">
        <f>"周口师范学院"</f>
        <v>周口师范学院</v>
      </c>
      <c r="F97" s="28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</row>
    <row r="98" s="1" customFormat="1" ht="28" customHeight="1" spans="1:6">
      <c r="A98" s="18">
        <v>96</v>
      </c>
      <c r="B98" s="19" t="s">
        <v>65</v>
      </c>
      <c r="C98" s="19" t="str">
        <f>"盛柯"</f>
        <v>盛柯</v>
      </c>
      <c r="D98" s="19" t="str">
        <f t="shared" si="8"/>
        <v>女</v>
      </c>
      <c r="E98" s="20" t="str">
        <f>"南阳师范学院"</f>
        <v>南阳师范学院</v>
      </c>
      <c r="F98" s="37"/>
    </row>
    <row r="99" s="5" customFormat="1" ht="28" customHeight="1" spans="1:35">
      <c r="A99" s="18">
        <v>97</v>
      </c>
      <c r="B99" s="26" t="s">
        <v>66</v>
      </c>
      <c r="C99" s="26" t="str">
        <f>"杨羚"</f>
        <v>杨羚</v>
      </c>
      <c r="D99" s="26" t="str">
        <f t="shared" ref="D99:D110" si="9">"女"</f>
        <v>女</v>
      </c>
      <c r="E99" s="27" t="str">
        <f>"辽宁师范大学"</f>
        <v>辽宁师范大学</v>
      </c>
      <c r="F99" s="28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</row>
    <row r="100" s="5" customFormat="1" ht="28" customHeight="1" spans="1:35">
      <c r="A100" s="18">
        <v>98</v>
      </c>
      <c r="B100" s="26" t="s">
        <v>67</v>
      </c>
      <c r="C100" s="26" t="str">
        <f>"毕倩"</f>
        <v>毕倩</v>
      </c>
      <c r="D100" s="26" t="str">
        <f t="shared" si="9"/>
        <v>女</v>
      </c>
      <c r="E100" s="27" t="str">
        <f>"河南工业大学"</f>
        <v>河南工业大学</v>
      </c>
      <c r="F100" s="28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</row>
    <row r="101" s="5" customFormat="1" ht="28" customHeight="1" spans="1:35">
      <c r="A101" s="18">
        <v>99</v>
      </c>
      <c r="B101" s="26" t="s">
        <v>68</v>
      </c>
      <c r="C101" s="26" t="str">
        <f>"李楠"</f>
        <v>李楠</v>
      </c>
      <c r="D101" s="26" t="str">
        <f t="shared" si="9"/>
        <v>女</v>
      </c>
      <c r="E101" s="27" t="str">
        <f>"湖北师范大学"</f>
        <v>湖北师范大学</v>
      </c>
      <c r="F101" s="28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</row>
    <row r="102" s="1" customFormat="1" ht="28" customHeight="1" spans="1:6">
      <c r="A102" s="18">
        <v>100</v>
      </c>
      <c r="B102" s="19" t="s">
        <v>69</v>
      </c>
      <c r="C102" s="19" t="str">
        <f>"吴琼"</f>
        <v>吴琼</v>
      </c>
      <c r="D102" s="19" t="str">
        <f t="shared" si="9"/>
        <v>女</v>
      </c>
      <c r="E102" s="20" t="str">
        <f>"杭州电子科技大学"</f>
        <v>杭州电子科技大学</v>
      </c>
      <c r="F102" s="21"/>
    </row>
    <row r="103" s="5" customFormat="1" ht="28" customHeight="1" spans="1:35">
      <c r="A103" s="18">
        <v>101</v>
      </c>
      <c r="B103" s="26" t="s">
        <v>70</v>
      </c>
      <c r="C103" s="26" t="str">
        <f>"黄阳"</f>
        <v>黄阳</v>
      </c>
      <c r="D103" s="26" t="str">
        <f t="shared" si="9"/>
        <v>女</v>
      </c>
      <c r="E103" s="27" t="str">
        <f>"信阳师范学院"</f>
        <v>信阳师范学院</v>
      </c>
      <c r="F103" s="28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</row>
    <row r="104" s="7" customFormat="1" ht="28" customHeight="1" spans="1:35">
      <c r="A104" s="18">
        <v>102</v>
      </c>
      <c r="B104" s="26" t="s">
        <v>71</v>
      </c>
      <c r="C104" s="26" t="str">
        <f>"王敏"</f>
        <v>王敏</v>
      </c>
      <c r="D104" s="26" t="str">
        <f t="shared" si="9"/>
        <v>女</v>
      </c>
      <c r="E104" s="27" t="str">
        <f>"南阳师范学院"</f>
        <v>南阳师范学院</v>
      </c>
      <c r="F104" s="28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  <c r="AH104" s="34"/>
      <c r="AI104" s="34"/>
    </row>
    <row r="105" s="5" customFormat="1" ht="28" customHeight="1" spans="1:35">
      <c r="A105" s="18">
        <v>103</v>
      </c>
      <c r="B105" s="26" t="s">
        <v>72</v>
      </c>
      <c r="C105" s="26" t="str">
        <f>"董心雨"</f>
        <v>董心雨</v>
      </c>
      <c r="D105" s="26" t="str">
        <f t="shared" si="9"/>
        <v>女</v>
      </c>
      <c r="E105" s="27" t="str">
        <f>"河南师范大学"</f>
        <v>河南师范大学</v>
      </c>
      <c r="F105" s="28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</row>
    <row r="106" s="5" customFormat="1" ht="28" customHeight="1" spans="1:35">
      <c r="A106" s="18">
        <v>104</v>
      </c>
      <c r="B106" s="26" t="s">
        <v>73</v>
      </c>
      <c r="C106" s="26" t="str">
        <f>"马清林"</f>
        <v>马清林</v>
      </c>
      <c r="D106" s="26" t="str">
        <f t="shared" si="9"/>
        <v>女</v>
      </c>
      <c r="E106" s="27" t="str">
        <f>"许昌学院"</f>
        <v>许昌学院</v>
      </c>
      <c r="F106" s="28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</row>
    <row r="107" s="8" customFormat="1" ht="28" customHeight="1" spans="1:35">
      <c r="A107" s="18">
        <v>105</v>
      </c>
      <c r="B107" s="26" t="s">
        <v>73</v>
      </c>
      <c r="C107" s="26" t="str">
        <f>"乔燕"</f>
        <v>乔燕</v>
      </c>
      <c r="D107" s="26" t="str">
        <f t="shared" si="9"/>
        <v>女</v>
      </c>
      <c r="E107" s="27" t="str">
        <f>"信阳学院"</f>
        <v>信阳学院</v>
      </c>
      <c r="F107" s="36"/>
      <c r="G107" s="3"/>
      <c r="H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</row>
    <row r="108" s="5" customFormat="1" ht="28" customHeight="1" spans="1:35">
      <c r="A108" s="18">
        <v>106</v>
      </c>
      <c r="B108" s="26" t="s">
        <v>74</v>
      </c>
      <c r="C108" s="26" t="str">
        <f>"王向"</f>
        <v>王向</v>
      </c>
      <c r="D108" s="26" t="str">
        <f t="shared" si="9"/>
        <v>女</v>
      </c>
      <c r="E108" s="27" t="str">
        <f>"商丘师范学院"</f>
        <v>商丘师范学院</v>
      </c>
      <c r="F108" s="28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</row>
    <row r="109" s="5" customFormat="1" ht="28" customHeight="1" spans="1:35">
      <c r="A109" s="18">
        <v>107</v>
      </c>
      <c r="B109" s="26" t="s">
        <v>75</v>
      </c>
      <c r="C109" s="26" t="str">
        <f>"田嘉欣"</f>
        <v>田嘉欣</v>
      </c>
      <c r="D109" s="26" t="str">
        <f t="shared" si="9"/>
        <v>女</v>
      </c>
      <c r="E109" s="27" t="str">
        <f>"新乡学院"</f>
        <v>新乡学院</v>
      </c>
      <c r="F109" s="28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</row>
    <row r="110" s="8" customFormat="1" ht="28" customHeight="1" spans="1:35">
      <c r="A110" s="18">
        <v>108</v>
      </c>
      <c r="B110" s="26" t="s">
        <v>76</v>
      </c>
      <c r="C110" s="26" t="str">
        <f>"陈金冰"</f>
        <v>陈金冰</v>
      </c>
      <c r="D110" s="26" t="str">
        <f t="shared" si="9"/>
        <v>女</v>
      </c>
      <c r="E110" s="27" t="str">
        <f>"河南师范大学新联学院"</f>
        <v>河南师范大学新联学院</v>
      </c>
      <c r="F110" s="36"/>
      <c r="G110" s="3"/>
      <c r="H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</row>
    <row r="111" s="5" customFormat="1" ht="28" customHeight="1" spans="1:35">
      <c r="A111" s="18">
        <v>109</v>
      </c>
      <c r="B111" s="26" t="s">
        <v>77</v>
      </c>
      <c r="C111" s="26" t="str">
        <f>"刘冬冬"</f>
        <v>刘冬冬</v>
      </c>
      <c r="D111" s="26" t="str">
        <f>"男"</f>
        <v>男</v>
      </c>
      <c r="E111" s="27" t="str">
        <f>"西北民族大学"</f>
        <v>西北民族大学</v>
      </c>
      <c r="F111" s="28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</row>
    <row r="112" s="7" customFormat="1" ht="28" customHeight="1" spans="1:35">
      <c r="A112" s="18">
        <v>110</v>
      </c>
      <c r="B112" s="26" t="s">
        <v>78</v>
      </c>
      <c r="C112" s="26" t="str">
        <f>"卢瑶"</f>
        <v>卢瑶</v>
      </c>
      <c r="D112" s="26" t="str">
        <f>"女"</f>
        <v>女</v>
      </c>
      <c r="E112" s="27" t="str">
        <f>"周口师范学院"</f>
        <v>周口师范学院</v>
      </c>
      <c r="F112" s="28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F112" s="34"/>
      <c r="AG112" s="34"/>
      <c r="AH112" s="34"/>
      <c r="AI112" s="34"/>
    </row>
    <row r="113" ht="28" customHeight="1"/>
  </sheetData>
  <mergeCells count="1">
    <mergeCell ref="A1:F1"/>
  </mergeCells>
  <printOptions horizontalCentered="1" verticalCentered="1"/>
  <pageMargins left="0.786805555555556" right="0.786805555555556" top="0.590277777777778" bottom="0.590277777777778" header="0.298611111111111" footer="0.298611111111111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110人拟聘用人员表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PC-888</dc:creator>
  <cp:lastModifiedBy>lenovo</cp:lastModifiedBy>
  <dcterms:created xsi:type="dcterms:W3CDTF">2015-06-05T18:17:00Z</dcterms:created>
  <dcterms:modified xsi:type="dcterms:W3CDTF">2021-10-08T00:30:14Z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1BCF323BF07144EC8CD7BEA89B7C64EA</vt:lpwstr>
  </property>
</Properties>
</file>