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版" sheetId="1" r:id="rId1"/>
    <sheet name="Sheet1" sheetId="2" r:id="rId2"/>
  </sheets>
  <definedNames>
    <definedName name="_xlnm.Print_Area" localSheetId="0">'总版'!$A$1:$H$93</definedName>
  </definedNames>
  <calcPr fullCalcOnLoad="1"/>
</workbook>
</file>

<file path=xl/sharedStrings.xml><?xml version="1.0" encoding="utf-8"?>
<sst xmlns="http://schemas.openxmlformats.org/spreadsheetml/2006/main" count="191" uniqueCount="145">
  <si>
    <t>2021年东安县公开招聘教师体检入围人员名单</t>
  </si>
  <si>
    <t>序号</t>
  </si>
  <si>
    <t>姓名</t>
  </si>
  <si>
    <t>职位代码</t>
  </si>
  <si>
    <t>准考证号</t>
  </si>
  <si>
    <t>笔试成绩</t>
  </si>
  <si>
    <t>面试成绩</t>
  </si>
  <si>
    <t>综合成绩</t>
  </si>
  <si>
    <t>备注</t>
  </si>
  <si>
    <t>杨秋艳</t>
  </si>
  <si>
    <t>10-英语教师2(东安县小学)</t>
  </si>
  <si>
    <t>唐玉兰</t>
  </si>
  <si>
    <t>邓怡宏</t>
  </si>
  <si>
    <t>邓艳红</t>
  </si>
  <si>
    <t>蒋毅峰</t>
  </si>
  <si>
    <t>11-音乐教师2(东安县小学)</t>
  </si>
  <si>
    <t>蒋正</t>
  </si>
  <si>
    <t>12-体育教师2(东安县小学)</t>
  </si>
  <si>
    <t>邓诗文</t>
  </si>
  <si>
    <t>13-美术教师2(东安县小学)</t>
  </si>
  <si>
    <t>欧雨萱</t>
  </si>
  <si>
    <t>14-心理健康教育教师2(东安县小学)</t>
  </si>
  <si>
    <t>柏瑾</t>
  </si>
  <si>
    <t>16-语文教师1(东安县初中)</t>
  </si>
  <si>
    <t>蒋琪</t>
  </si>
  <si>
    <t>唐郡谦</t>
  </si>
  <si>
    <t>陈椰</t>
  </si>
  <si>
    <t>陈玥月</t>
  </si>
  <si>
    <t>17-数学教师1(东安县初中)</t>
  </si>
  <si>
    <t>刘岚</t>
  </si>
  <si>
    <t>蒋薇</t>
  </si>
  <si>
    <t>王丹</t>
  </si>
  <si>
    <t>蒋睿</t>
  </si>
  <si>
    <t>18-英语教师1(东安县初中)</t>
  </si>
  <si>
    <t>陈昱蕾</t>
  </si>
  <si>
    <t>麦嘉雯</t>
  </si>
  <si>
    <t>曾旭</t>
  </si>
  <si>
    <t>19-政治教师1(东安县初中)</t>
  </si>
  <si>
    <t>张璇</t>
  </si>
  <si>
    <t>1-语文教师1(东安县小学)</t>
  </si>
  <si>
    <t>刘依灵</t>
  </si>
  <si>
    <t>何丽华</t>
  </si>
  <si>
    <t>魏海群</t>
  </si>
  <si>
    <t>彭舞</t>
  </si>
  <si>
    <t>朱雪丽</t>
  </si>
  <si>
    <t>陈莉颖</t>
  </si>
  <si>
    <t>邓贝健</t>
  </si>
  <si>
    <t>李潇涵</t>
  </si>
  <si>
    <t>20-历史教师1(东安县初中)</t>
  </si>
  <si>
    <t>欧阳卓琳</t>
  </si>
  <si>
    <t>21-地理教师1(东安县初中)</t>
  </si>
  <si>
    <t>肖丹</t>
  </si>
  <si>
    <t>22-物理教师1(东安县初中)</t>
  </si>
  <si>
    <t>黄恩洁</t>
  </si>
  <si>
    <t>23-化学教师1(东安县初中)</t>
  </si>
  <si>
    <t>梁鹏祥</t>
  </si>
  <si>
    <t>24-生物教师1(东安县初中)</t>
  </si>
  <si>
    <t>周思嘉</t>
  </si>
  <si>
    <t>25-音乐教师1(东安县初中)</t>
  </si>
  <si>
    <t>周毅</t>
  </si>
  <si>
    <t>26-体育教师1(东安县初中)</t>
  </si>
  <si>
    <t>彭御寒</t>
  </si>
  <si>
    <t>27-美术教师1(东安县初中)</t>
  </si>
  <si>
    <t>龙俊蓉</t>
  </si>
  <si>
    <t>28-信息技术教师1(东安县初中)</t>
  </si>
  <si>
    <t>罗彤</t>
  </si>
  <si>
    <t>2-数学教师1(东安县小学)</t>
  </si>
  <si>
    <t>蒋晶晶</t>
  </si>
  <si>
    <t>张俊</t>
  </si>
  <si>
    <t>刘志鸿</t>
  </si>
  <si>
    <t>李艺</t>
  </si>
  <si>
    <t>周雪</t>
  </si>
  <si>
    <t>蒋婧</t>
  </si>
  <si>
    <t>于慧</t>
  </si>
  <si>
    <t>30-语文教师2(东安县初中)</t>
  </si>
  <si>
    <t>杨慧萍</t>
  </si>
  <si>
    <t>陈雪婷</t>
  </si>
  <si>
    <t>吴楚</t>
  </si>
  <si>
    <t>31-数学教师2(东安县初中)</t>
  </si>
  <si>
    <t>许芹</t>
  </si>
  <si>
    <t>唐敏</t>
  </si>
  <si>
    <t>赵涛</t>
  </si>
  <si>
    <t>蒋姗姗</t>
  </si>
  <si>
    <t>32-英语教师2(东安县初中)</t>
  </si>
  <si>
    <t>陆露</t>
  </si>
  <si>
    <t>陈民</t>
  </si>
  <si>
    <t>陈鸿</t>
  </si>
  <si>
    <t>郑才用</t>
  </si>
  <si>
    <t>33-政治教师2(东安县初中)</t>
  </si>
  <si>
    <t>何樟保</t>
  </si>
  <si>
    <t>34-历史教师2(东安县初中)</t>
  </si>
  <si>
    <t>周芬</t>
  </si>
  <si>
    <t>35-地理教师2(东安县初中)</t>
  </si>
  <si>
    <t>徐鹏</t>
  </si>
  <si>
    <t>36-物理教师2(东安县初中)</t>
  </si>
  <si>
    <t>申琴</t>
  </si>
  <si>
    <t>37-化学教师2(东安县初中)</t>
  </si>
  <si>
    <t>唐小丹</t>
  </si>
  <si>
    <t>38-生物教师2(东安县初中)</t>
  </si>
  <si>
    <t>周显坤</t>
  </si>
  <si>
    <t>39-音乐教师2(东安县初中)</t>
  </si>
  <si>
    <t>唐思霓</t>
  </si>
  <si>
    <t>3-英语教师1(东安县小学)</t>
  </si>
  <si>
    <t>彭雪梅</t>
  </si>
  <si>
    <t>陈月红</t>
  </si>
  <si>
    <t>尹春春</t>
  </si>
  <si>
    <t>40-体育教师2(东安县初中)</t>
  </si>
  <si>
    <t>周方顺博</t>
  </si>
  <si>
    <t>41-美术教师2(东安县初中)</t>
  </si>
  <si>
    <t>陈霞</t>
  </si>
  <si>
    <t>42-信息技术教师2(东安县初中)</t>
  </si>
  <si>
    <t>郑生巧</t>
  </si>
  <si>
    <t>43-心理健康教育教师2(东安县初中)</t>
  </si>
  <si>
    <t>何黎翬</t>
  </si>
  <si>
    <t>44-语文教师1(东安县高中)</t>
  </si>
  <si>
    <t>杜美玲</t>
  </si>
  <si>
    <t>46-政治教师1(东安县高中)</t>
  </si>
  <si>
    <t>邓沁</t>
  </si>
  <si>
    <t>4-音乐教师1(东安县小学)</t>
  </si>
  <si>
    <t>罗周群</t>
  </si>
  <si>
    <t>51-政治教师2(东安县高中)</t>
  </si>
  <si>
    <t>蒋权</t>
  </si>
  <si>
    <t>55-生物教师(东安县高中)</t>
  </si>
  <si>
    <t>冯兴宇</t>
  </si>
  <si>
    <t>5-体育教师1(东安县小学)</t>
  </si>
  <si>
    <t>谢佳</t>
  </si>
  <si>
    <t>6-美术教师1(东安县小学)</t>
  </si>
  <si>
    <t>邹皓臣</t>
  </si>
  <si>
    <t>7-心理健康教育教师1(东安县小学)</t>
  </si>
  <si>
    <t>唐晓娓</t>
  </si>
  <si>
    <t>8-语文教师2(东安县小学)</t>
  </si>
  <si>
    <t>陈慕凡</t>
  </si>
  <si>
    <t>秦文丽</t>
  </si>
  <si>
    <t>胡宇</t>
  </si>
  <si>
    <t>何鑫</t>
  </si>
  <si>
    <t>张亚男</t>
  </si>
  <si>
    <t>肖娜</t>
  </si>
  <si>
    <t>胡丽娟</t>
  </si>
  <si>
    <t>邓诗月</t>
  </si>
  <si>
    <t>9-数学教师2(东安县小学)</t>
  </si>
  <si>
    <t>肖琼</t>
  </si>
  <si>
    <t>席柳文</t>
  </si>
  <si>
    <t>倪俊</t>
  </si>
  <si>
    <t>杨湘蓉</t>
  </si>
  <si>
    <t>李姣艳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</si>
</sst>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STFangsong"/>
      <family val="1"/>
    </font>
    <font>
      <sz val="11"/>
      <name val="STFangsong"/>
      <family val="1"/>
    </font>
    <font>
      <b/>
      <sz val="16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STFangsong"/>
      <family val="1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sz val="11"/>
      <color theme="0"/>
      <name val="Calibri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sz val="11"/>
      <color theme="1"/>
      <name val="Calibri"/>
      <family val="0"/>
    </font>
    <font>
      <sz val="11"/>
      <color rgb="FFFF0000"/>
      <name val="STFangsong"/>
      <family val="1"/>
    </font>
    <font>
      <sz val="11"/>
      <color theme="1"/>
      <name val="STFangsong"/>
      <family val="1"/>
    </font>
  </fonts>
  <fills count="38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12" borderId="0" applyNumberFormat="0" applyBorder="0" applyAlignment="0" applyProtection="0"/>
    <xf numFmtId="0" fontId="33" fillId="0" borderId="5" applyNumberFormat="0" applyFill="0" applyAlignment="0" applyProtection="0"/>
    <xf numFmtId="0" fontId="0" fillId="13" borderId="0" applyNumberFormat="0" applyBorder="0" applyAlignment="0" applyProtection="0"/>
    <xf numFmtId="0" fontId="37" fillId="14" borderId="6" applyNumberFormat="0" applyAlignment="0" applyProtection="0"/>
    <xf numFmtId="0" fontId="0" fillId="15" borderId="0" applyNumberFormat="0" applyBorder="0" applyAlignment="0" applyProtection="0"/>
    <xf numFmtId="0" fontId="38" fillId="14" borderId="1" applyNumberFormat="0" applyAlignment="0" applyProtection="0"/>
    <xf numFmtId="0" fontId="25" fillId="16" borderId="7" applyNumberFormat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39" fillId="0" borderId="8" applyNumberFormat="0" applyFill="0" applyAlignment="0" applyProtection="0"/>
    <xf numFmtId="0" fontId="27" fillId="0" borderId="9" applyNumberFormat="0" applyFill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19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32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19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24" zoomScaleNormal="124" workbookViewId="0" topLeftCell="A1">
      <selection activeCell="A1" sqref="A1:H1"/>
    </sheetView>
  </sheetViews>
  <sheetFormatPr defaultColWidth="8.625" defaultRowHeight="21.75" customHeight="1"/>
  <cols>
    <col min="1" max="1" width="5.125" style="3" customWidth="1"/>
    <col min="2" max="2" width="7.25390625" style="3" customWidth="1"/>
    <col min="3" max="3" width="23.50390625" style="3" customWidth="1"/>
    <col min="4" max="4" width="13.375" style="3" customWidth="1"/>
    <col min="5" max="5" width="9.125" style="3" customWidth="1"/>
    <col min="6" max="6" width="9.125" style="3" bestFit="1" customWidth="1"/>
    <col min="7" max="7" width="9.625" style="3" customWidth="1"/>
    <col min="8" max="8" width="6.625" style="3" customWidth="1"/>
    <col min="9" max="9" width="17.00390625" style="3" customWidth="1"/>
    <col min="10" max="16384" width="8.625" style="3" customWidth="1"/>
  </cols>
  <sheetData>
    <row r="1" spans="1:8" ht="3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9" s="1" customFormat="1" ht="21.75" customHeight="1">
      <c r="A3" s="6">
        <v>1</v>
      </c>
      <c r="B3" s="7" t="s">
        <v>9</v>
      </c>
      <c r="C3" s="7" t="s">
        <v>10</v>
      </c>
      <c r="D3" s="7">
        <v>2021020710</v>
      </c>
      <c r="E3" s="7">
        <v>96.3</v>
      </c>
      <c r="F3" s="7">
        <v>83.5</v>
      </c>
      <c r="G3" s="7">
        <f aca="true" t="shared" si="0" ref="G3:G18">E3*0.6+F3*0.4</f>
        <v>91.17999999999999</v>
      </c>
      <c r="H3" s="7"/>
      <c r="I3" s="11"/>
    </row>
    <row r="4" spans="1:9" s="1" customFormat="1" ht="21.75" customHeight="1">
      <c r="A4" s="6">
        <v>2</v>
      </c>
      <c r="B4" s="7" t="s">
        <v>11</v>
      </c>
      <c r="C4" s="7" t="s">
        <v>10</v>
      </c>
      <c r="D4" s="7" t="str">
        <f>"2021020307"</f>
        <v>2021020307</v>
      </c>
      <c r="E4" s="7">
        <v>97.5</v>
      </c>
      <c r="F4" s="7">
        <v>80.6</v>
      </c>
      <c r="G4" s="7">
        <f t="shared" si="0"/>
        <v>90.74000000000001</v>
      </c>
      <c r="H4" s="7"/>
      <c r="I4" s="11"/>
    </row>
    <row r="5" spans="1:9" s="1" customFormat="1" ht="21.75" customHeight="1">
      <c r="A5" s="6">
        <v>3</v>
      </c>
      <c r="B5" s="7" t="s">
        <v>12</v>
      </c>
      <c r="C5" s="7" t="s">
        <v>10</v>
      </c>
      <c r="D5" s="7" t="str">
        <f>"2021020214"</f>
        <v>2021020214</v>
      </c>
      <c r="E5" s="7">
        <v>95.5</v>
      </c>
      <c r="F5" s="7">
        <v>82.16</v>
      </c>
      <c r="G5" s="7">
        <f t="shared" si="0"/>
        <v>90.16399999999999</v>
      </c>
      <c r="H5" s="7"/>
      <c r="I5" s="11"/>
    </row>
    <row r="6" spans="1:9" s="1" customFormat="1" ht="21.75" customHeight="1">
      <c r="A6" s="6">
        <v>4</v>
      </c>
      <c r="B6" s="7" t="s">
        <v>13</v>
      </c>
      <c r="C6" s="7" t="s">
        <v>10</v>
      </c>
      <c r="D6" s="7" t="str">
        <f>"2021020410"</f>
        <v>2021020410</v>
      </c>
      <c r="E6" s="7">
        <v>96.5</v>
      </c>
      <c r="F6" s="7">
        <v>79.6</v>
      </c>
      <c r="G6" s="7">
        <f t="shared" si="0"/>
        <v>89.74</v>
      </c>
      <c r="H6" s="7"/>
      <c r="I6" s="11"/>
    </row>
    <row r="7" spans="1:8" s="1" customFormat="1" ht="21.75" customHeight="1">
      <c r="A7" s="6">
        <v>5</v>
      </c>
      <c r="B7" s="7" t="s">
        <v>14</v>
      </c>
      <c r="C7" s="7" t="s">
        <v>15</v>
      </c>
      <c r="D7" s="7" t="str">
        <f>"2021021201"</f>
        <v>2021021201</v>
      </c>
      <c r="E7" s="7">
        <v>71.5</v>
      </c>
      <c r="F7" s="7">
        <v>77.16</v>
      </c>
      <c r="G7" s="7">
        <f t="shared" si="0"/>
        <v>73.764</v>
      </c>
      <c r="H7" s="6"/>
    </row>
    <row r="8" spans="1:8" s="1" customFormat="1" ht="21.75" customHeight="1">
      <c r="A8" s="6">
        <v>6</v>
      </c>
      <c r="B8" s="7" t="s">
        <v>16</v>
      </c>
      <c r="C8" s="7" t="s">
        <v>17</v>
      </c>
      <c r="D8" s="7" t="str">
        <f>"2021021223"</f>
        <v>2021021223</v>
      </c>
      <c r="E8" s="7">
        <v>67</v>
      </c>
      <c r="F8" s="7">
        <v>84.34</v>
      </c>
      <c r="G8" s="7">
        <f t="shared" si="0"/>
        <v>73.936</v>
      </c>
      <c r="H8" s="6"/>
    </row>
    <row r="9" spans="1:8" s="1" customFormat="1" ht="21.75" customHeight="1">
      <c r="A9" s="6">
        <v>7</v>
      </c>
      <c r="B9" s="7" t="s">
        <v>18</v>
      </c>
      <c r="C9" s="7" t="s">
        <v>19</v>
      </c>
      <c r="D9" s="7" t="str">
        <f>"2021021515"</f>
        <v>2021021515</v>
      </c>
      <c r="E9" s="7">
        <v>82.5</v>
      </c>
      <c r="F9" s="7">
        <v>80.6</v>
      </c>
      <c r="G9" s="7">
        <f t="shared" si="0"/>
        <v>81.74000000000001</v>
      </c>
      <c r="H9" s="6"/>
    </row>
    <row r="10" spans="1:8" s="2" customFormat="1" ht="21.75" customHeight="1">
      <c r="A10" s="6">
        <v>8</v>
      </c>
      <c r="B10" s="7" t="s">
        <v>20</v>
      </c>
      <c r="C10" s="8" t="s">
        <v>21</v>
      </c>
      <c r="D10" s="7" t="str">
        <f>"2021021725"</f>
        <v>2021021725</v>
      </c>
      <c r="E10" s="7">
        <v>60</v>
      </c>
      <c r="F10" s="7">
        <v>83.4</v>
      </c>
      <c r="G10" s="7">
        <f t="shared" si="0"/>
        <v>69.36000000000001</v>
      </c>
      <c r="H10" s="6"/>
    </row>
    <row r="11" spans="1:8" s="1" customFormat="1" ht="21.75" customHeight="1">
      <c r="A11" s="6">
        <v>9</v>
      </c>
      <c r="B11" s="7" t="s">
        <v>22</v>
      </c>
      <c r="C11" s="7" t="s">
        <v>23</v>
      </c>
      <c r="D11" s="7" t="str">
        <f>"2021021821"</f>
        <v>2021021821</v>
      </c>
      <c r="E11" s="7">
        <v>85</v>
      </c>
      <c r="F11" s="7">
        <v>83.2</v>
      </c>
      <c r="G11" s="7">
        <f t="shared" si="0"/>
        <v>84.28</v>
      </c>
      <c r="H11" s="6"/>
    </row>
    <row r="12" spans="1:8" s="1" customFormat="1" ht="21.75" customHeight="1">
      <c r="A12" s="6">
        <v>10</v>
      </c>
      <c r="B12" s="7" t="s">
        <v>24</v>
      </c>
      <c r="C12" s="7" t="s">
        <v>23</v>
      </c>
      <c r="D12" s="7" t="str">
        <f>"2021021801"</f>
        <v>2021021801</v>
      </c>
      <c r="E12" s="7">
        <v>80.5</v>
      </c>
      <c r="F12" s="7">
        <v>82.8</v>
      </c>
      <c r="G12" s="7">
        <f t="shared" si="0"/>
        <v>81.41999999999999</v>
      </c>
      <c r="H12" s="6"/>
    </row>
    <row r="13" spans="1:8" s="1" customFormat="1" ht="21.75" customHeight="1">
      <c r="A13" s="6">
        <v>11</v>
      </c>
      <c r="B13" s="7" t="s">
        <v>25</v>
      </c>
      <c r="C13" s="7" t="s">
        <v>23</v>
      </c>
      <c r="D13" s="7" t="str">
        <f>"2021021802"</f>
        <v>2021021802</v>
      </c>
      <c r="E13" s="7">
        <v>81</v>
      </c>
      <c r="F13" s="7">
        <v>81.28</v>
      </c>
      <c r="G13" s="7">
        <f t="shared" si="0"/>
        <v>81.112</v>
      </c>
      <c r="H13" s="6"/>
    </row>
    <row r="14" spans="1:8" s="1" customFormat="1" ht="21.75" customHeight="1">
      <c r="A14" s="6">
        <v>12</v>
      </c>
      <c r="B14" s="7" t="s">
        <v>26</v>
      </c>
      <c r="C14" s="7" t="s">
        <v>23</v>
      </c>
      <c r="D14" s="7" t="str">
        <f>"2021021816"</f>
        <v>2021021816</v>
      </c>
      <c r="E14" s="7">
        <v>78.5</v>
      </c>
      <c r="F14" s="7">
        <v>81.06</v>
      </c>
      <c r="G14" s="7">
        <f t="shared" si="0"/>
        <v>79.524</v>
      </c>
      <c r="H14" s="6"/>
    </row>
    <row r="15" spans="1:8" s="1" customFormat="1" ht="21.75" customHeight="1">
      <c r="A15" s="6">
        <v>13</v>
      </c>
      <c r="B15" s="7" t="s">
        <v>27</v>
      </c>
      <c r="C15" s="7" t="s">
        <v>28</v>
      </c>
      <c r="D15" s="7" t="str">
        <f>"2021021924"</f>
        <v>2021021924</v>
      </c>
      <c r="E15" s="7">
        <v>93</v>
      </c>
      <c r="F15" s="7">
        <v>79.2</v>
      </c>
      <c r="G15" s="7">
        <f t="shared" si="0"/>
        <v>87.48</v>
      </c>
      <c r="H15" s="6"/>
    </row>
    <row r="16" spans="1:8" s="1" customFormat="1" ht="21.75" customHeight="1">
      <c r="A16" s="6">
        <v>14</v>
      </c>
      <c r="B16" s="7" t="s">
        <v>29</v>
      </c>
      <c r="C16" s="7" t="s">
        <v>28</v>
      </c>
      <c r="D16" s="7" t="str">
        <f>"2021021923"</f>
        <v>2021021923</v>
      </c>
      <c r="E16" s="7">
        <v>90</v>
      </c>
      <c r="F16" s="7">
        <v>80.8</v>
      </c>
      <c r="G16" s="7">
        <f t="shared" si="0"/>
        <v>86.32</v>
      </c>
      <c r="H16" s="6"/>
    </row>
    <row r="17" spans="1:8" s="1" customFormat="1" ht="21.75" customHeight="1">
      <c r="A17" s="6">
        <v>15</v>
      </c>
      <c r="B17" s="7" t="s">
        <v>30</v>
      </c>
      <c r="C17" s="7" t="s">
        <v>28</v>
      </c>
      <c r="D17" s="7" t="str">
        <f>"2021021928"</f>
        <v>2021021928</v>
      </c>
      <c r="E17" s="7">
        <v>82</v>
      </c>
      <c r="F17" s="7">
        <v>79.4</v>
      </c>
      <c r="G17" s="7">
        <f t="shared" si="0"/>
        <v>80.96000000000001</v>
      </c>
      <c r="H17" s="6"/>
    </row>
    <row r="18" spans="1:8" s="1" customFormat="1" ht="21.75" customHeight="1">
      <c r="A18" s="6">
        <v>16</v>
      </c>
      <c r="B18" s="7" t="s">
        <v>31</v>
      </c>
      <c r="C18" s="7" t="s">
        <v>28</v>
      </c>
      <c r="D18" s="7" t="str">
        <f>"2021022001"</f>
        <v>2021022001</v>
      </c>
      <c r="E18" s="7">
        <v>81</v>
      </c>
      <c r="F18" s="7">
        <v>79.8</v>
      </c>
      <c r="G18" s="7">
        <f t="shared" si="0"/>
        <v>80.52000000000001</v>
      </c>
      <c r="H18" s="6"/>
    </row>
    <row r="19" spans="1:8" s="1" customFormat="1" ht="21.75" customHeight="1">
      <c r="A19" s="6">
        <v>17</v>
      </c>
      <c r="B19" s="7" t="s">
        <v>32</v>
      </c>
      <c r="C19" s="7" t="s">
        <v>33</v>
      </c>
      <c r="D19" s="7" t="str">
        <f>"2021022307"</f>
        <v>2021022307</v>
      </c>
      <c r="E19" s="7">
        <v>82</v>
      </c>
      <c r="F19" s="7">
        <v>83</v>
      </c>
      <c r="G19" s="7">
        <f aca="true" t="shared" si="1" ref="G19:G35">E19*0.6+F19*0.4</f>
        <v>82.4</v>
      </c>
      <c r="H19" s="6"/>
    </row>
    <row r="20" spans="1:8" s="1" customFormat="1" ht="21.75" customHeight="1">
      <c r="A20" s="6">
        <v>18</v>
      </c>
      <c r="B20" s="7" t="s">
        <v>34</v>
      </c>
      <c r="C20" s="7" t="s">
        <v>33</v>
      </c>
      <c r="D20" s="7" t="str">
        <f>"2021022311"</f>
        <v>2021022311</v>
      </c>
      <c r="E20" s="7">
        <v>78.5</v>
      </c>
      <c r="F20" s="7">
        <v>83.8</v>
      </c>
      <c r="G20" s="7">
        <f t="shared" si="1"/>
        <v>80.62</v>
      </c>
      <c r="H20" s="6"/>
    </row>
    <row r="21" spans="1:8" s="1" customFormat="1" ht="21.75" customHeight="1">
      <c r="A21" s="6">
        <v>19</v>
      </c>
      <c r="B21" s="7" t="s">
        <v>35</v>
      </c>
      <c r="C21" s="7" t="s">
        <v>33</v>
      </c>
      <c r="D21" s="7" t="str">
        <f>"2021022130"</f>
        <v>2021022130</v>
      </c>
      <c r="E21" s="7">
        <v>80</v>
      </c>
      <c r="F21" s="7">
        <v>78.2</v>
      </c>
      <c r="G21" s="7">
        <f t="shared" si="1"/>
        <v>79.28</v>
      </c>
      <c r="H21" s="6"/>
    </row>
    <row r="22" spans="1:8" s="1" customFormat="1" ht="21.75" customHeight="1">
      <c r="A22" s="6">
        <v>20</v>
      </c>
      <c r="B22" s="7" t="s">
        <v>36</v>
      </c>
      <c r="C22" s="7" t="s">
        <v>37</v>
      </c>
      <c r="D22" s="7" t="str">
        <f>"2021022703"</f>
        <v>2021022703</v>
      </c>
      <c r="E22" s="7">
        <v>80</v>
      </c>
      <c r="F22" s="7">
        <v>79.8</v>
      </c>
      <c r="G22" s="7">
        <f t="shared" si="1"/>
        <v>79.92</v>
      </c>
      <c r="H22" s="6"/>
    </row>
    <row r="23" spans="1:8" s="1" customFormat="1" ht="21.75" customHeight="1">
      <c r="A23" s="6">
        <v>21</v>
      </c>
      <c r="B23" s="7" t="s">
        <v>38</v>
      </c>
      <c r="C23" s="7" t="s">
        <v>39</v>
      </c>
      <c r="D23" s="7" t="str">
        <f>"2021010330"</f>
        <v>2021010330</v>
      </c>
      <c r="E23" s="7">
        <v>83</v>
      </c>
      <c r="F23" s="7">
        <v>79.2</v>
      </c>
      <c r="G23" s="7">
        <f t="shared" si="1"/>
        <v>81.48</v>
      </c>
      <c r="H23" s="7"/>
    </row>
    <row r="24" spans="1:8" s="1" customFormat="1" ht="21.75" customHeight="1">
      <c r="A24" s="6">
        <v>22</v>
      </c>
      <c r="B24" s="7" t="s">
        <v>40</v>
      </c>
      <c r="C24" s="7" t="s">
        <v>39</v>
      </c>
      <c r="D24" s="7" t="str">
        <f>"2021010319"</f>
        <v>2021010319</v>
      </c>
      <c r="E24" s="7">
        <v>80</v>
      </c>
      <c r="F24" s="7">
        <v>82.1</v>
      </c>
      <c r="G24" s="7">
        <f t="shared" si="1"/>
        <v>80.84</v>
      </c>
      <c r="H24" s="7"/>
    </row>
    <row r="25" spans="1:8" s="1" customFormat="1" ht="21.75" customHeight="1">
      <c r="A25" s="6">
        <v>23</v>
      </c>
      <c r="B25" s="7" t="s">
        <v>41</v>
      </c>
      <c r="C25" s="7" t="s">
        <v>39</v>
      </c>
      <c r="D25" s="7" t="str">
        <f>"2021010427"</f>
        <v>2021010427</v>
      </c>
      <c r="E25" s="7">
        <v>78.5</v>
      </c>
      <c r="F25" s="7">
        <v>83.8</v>
      </c>
      <c r="G25" s="7">
        <f t="shared" si="1"/>
        <v>80.62</v>
      </c>
      <c r="H25" s="7"/>
    </row>
    <row r="26" spans="1:8" s="1" customFormat="1" ht="21.75" customHeight="1">
      <c r="A26" s="6">
        <v>24</v>
      </c>
      <c r="B26" s="7" t="s">
        <v>42</v>
      </c>
      <c r="C26" s="7" t="s">
        <v>39</v>
      </c>
      <c r="D26" s="7" t="str">
        <f>"2021010606"</f>
        <v>2021010606</v>
      </c>
      <c r="E26" s="7">
        <v>79.5</v>
      </c>
      <c r="F26" s="7">
        <v>80.84</v>
      </c>
      <c r="G26" s="7">
        <f t="shared" si="1"/>
        <v>80.036</v>
      </c>
      <c r="H26" s="7"/>
    </row>
    <row r="27" spans="1:8" s="1" customFormat="1" ht="21.75" customHeight="1">
      <c r="A27" s="6">
        <v>25</v>
      </c>
      <c r="B27" s="7" t="s">
        <v>43</v>
      </c>
      <c r="C27" s="7" t="s">
        <v>39</v>
      </c>
      <c r="D27" s="7" t="str">
        <f>"2021010120"</f>
        <v>2021010120</v>
      </c>
      <c r="E27" s="7">
        <v>77.5</v>
      </c>
      <c r="F27" s="7">
        <v>83.54</v>
      </c>
      <c r="G27" s="7">
        <f t="shared" si="1"/>
        <v>79.916</v>
      </c>
      <c r="H27" s="7"/>
    </row>
    <row r="28" spans="1:8" s="1" customFormat="1" ht="21.75" customHeight="1">
      <c r="A28" s="6">
        <v>26</v>
      </c>
      <c r="B28" s="7" t="s">
        <v>44</v>
      </c>
      <c r="C28" s="7" t="s">
        <v>39</v>
      </c>
      <c r="D28" s="7" t="str">
        <f>"2021010811"</f>
        <v>2021010811</v>
      </c>
      <c r="E28" s="7">
        <v>79</v>
      </c>
      <c r="F28" s="7">
        <v>80.3</v>
      </c>
      <c r="G28" s="7">
        <f t="shared" si="1"/>
        <v>79.52</v>
      </c>
      <c r="H28" s="7"/>
    </row>
    <row r="29" spans="1:8" s="1" customFormat="1" ht="21.75" customHeight="1">
      <c r="A29" s="6">
        <v>27</v>
      </c>
      <c r="B29" s="7" t="s">
        <v>45</v>
      </c>
      <c r="C29" s="7" t="s">
        <v>39</v>
      </c>
      <c r="D29" s="7" t="str">
        <f>"2021010923"</f>
        <v>2021010923</v>
      </c>
      <c r="E29" s="7">
        <v>79</v>
      </c>
      <c r="F29" s="7">
        <v>80.2</v>
      </c>
      <c r="G29" s="7">
        <f t="shared" si="1"/>
        <v>79.48</v>
      </c>
      <c r="H29" s="7"/>
    </row>
    <row r="30" spans="1:8" s="1" customFormat="1" ht="21.75" customHeight="1">
      <c r="A30" s="6">
        <v>28</v>
      </c>
      <c r="B30" s="7" t="s">
        <v>46</v>
      </c>
      <c r="C30" s="7" t="s">
        <v>39</v>
      </c>
      <c r="D30" s="7" t="str">
        <f>"2021010920"</f>
        <v>2021010920</v>
      </c>
      <c r="E30" s="7">
        <v>78</v>
      </c>
      <c r="F30" s="7">
        <v>81.46</v>
      </c>
      <c r="G30" s="7">
        <f t="shared" si="1"/>
        <v>79.38399999999999</v>
      </c>
      <c r="H30" s="7"/>
    </row>
    <row r="31" spans="1:8" s="1" customFormat="1" ht="21.75" customHeight="1">
      <c r="A31" s="6">
        <v>29</v>
      </c>
      <c r="B31" s="7" t="s">
        <v>47</v>
      </c>
      <c r="C31" s="7" t="s">
        <v>48</v>
      </c>
      <c r="D31" s="7" t="str">
        <f>"2021022714"</f>
        <v>2021022714</v>
      </c>
      <c r="E31" s="7">
        <v>75</v>
      </c>
      <c r="F31" s="7">
        <v>79.6</v>
      </c>
      <c r="G31" s="7">
        <f t="shared" si="1"/>
        <v>76.84</v>
      </c>
      <c r="H31" s="6"/>
    </row>
    <row r="32" spans="1:8" s="1" customFormat="1" ht="21.75" customHeight="1">
      <c r="A32" s="6">
        <v>30</v>
      </c>
      <c r="B32" s="7" t="s">
        <v>49</v>
      </c>
      <c r="C32" s="7" t="s">
        <v>50</v>
      </c>
      <c r="D32" s="7" t="str">
        <f>"2021022801"</f>
        <v>2021022801</v>
      </c>
      <c r="E32" s="7">
        <v>81</v>
      </c>
      <c r="F32" s="7">
        <v>83.2</v>
      </c>
      <c r="G32" s="7">
        <f t="shared" si="1"/>
        <v>81.88</v>
      </c>
      <c r="H32" s="6"/>
    </row>
    <row r="33" spans="1:8" s="1" customFormat="1" ht="21.75" customHeight="1">
      <c r="A33" s="6">
        <v>31</v>
      </c>
      <c r="B33" s="7" t="s">
        <v>51</v>
      </c>
      <c r="C33" s="7" t="s">
        <v>52</v>
      </c>
      <c r="D33" s="7" t="str">
        <f>"2021022817"</f>
        <v>2021022817</v>
      </c>
      <c r="E33" s="7">
        <v>78.5</v>
      </c>
      <c r="F33" s="7">
        <v>77.4</v>
      </c>
      <c r="G33" s="7">
        <f t="shared" si="1"/>
        <v>78.06</v>
      </c>
      <c r="H33" s="6"/>
    </row>
    <row r="34" spans="1:8" s="1" customFormat="1" ht="21.75" customHeight="1">
      <c r="A34" s="6">
        <v>32</v>
      </c>
      <c r="B34" s="7" t="s">
        <v>53</v>
      </c>
      <c r="C34" s="7" t="s">
        <v>54</v>
      </c>
      <c r="D34" s="7" t="str">
        <f>"2021022901"</f>
        <v>2021022901</v>
      </c>
      <c r="E34" s="7">
        <v>75.5</v>
      </c>
      <c r="F34" s="7">
        <v>82.2</v>
      </c>
      <c r="G34" s="7">
        <f t="shared" si="1"/>
        <v>78.18</v>
      </c>
      <c r="H34" s="6"/>
    </row>
    <row r="35" spans="1:8" s="1" customFormat="1" ht="21.75" customHeight="1">
      <c r="A35" s="6">
        <v>33</v>
      </c>
      <c r="B35" s="7" t="s">
        <v>55</v>
      </c>
      <c r="C35" s="7" t="s">
        <v>56</v>
      </c>
      <c r="D35" s="7" t="str">
        <f>"2021022921"</f>
        <v>2021022921</v>
      </c>
      <c r="E35" s="7">
        <v>93</v>
      </c>
      <c r="F35" s="7">
        <v>82.2</v>
      </c>
      <c r="G35" s="7">
        <f t="shared" si="1"/>
        <v>88.68</v>
      </c>
      <c r="H35" s="6"/>
    </row>
    <row r="36" spans="1:8" s="1" customFormat="1" ht="21.75" customHeight="1">
      <c r="A36" s="6">
        <v>34</v>
      </c>
      <c r="B36" s="7" t="s">
        <v>57</v>
      </c>
      <c r="C36" s="7" t="s">
        <v>58</v>
      </c>
      <c r="D36" s="7" t="str">
        <f>"2021023007"</f>
        <v>2021023007</v>
      </c>
      <c r="E36" s="7">
        <v>78</v>
      </c>
      <c r="F36" s="7">
        <v>83.46</v>
      </c>
      <c r="G36" s="7">
        <f aca="true" t="shared" si="2" ref="G36:G53">E36*0.6+F36*0.4</f>
        <v>80.184</v>
      </c>
      <c r="H36" s="6"/>
    </row>
    <row r="37" spans="1:8" s="1" customFormat="1" ht="21.75" customHeight="1">
      <c r="A37" s="6">
        <v>35</v>
      </c>
      <c r="B37" s="7" t="s">
        <v>59</v>
      </c>
      <c r="C37" s="7" t="s">
        <v>60</v>
      </c>
      <c r="D37" s="7" t="str">
        <f>"2021023111"</f>
        <v>2021023111</v>
      </c>
      <c r="E37" s="7">
        <v>71</v>
      </c>
      <c r="F37" s="7">
        <v>80.82</v>
      </c>
      <c r="G37" s="7">
        <f t="shared" si="2"/>
        <v>74.928</v>
      </c>
      <c r="H37" s="6"/>
    </row>
    <row r="38" spans="1:8" s="1" customFormat="1" ht="21.75" customHeight="1">
      <c r="A38" s="6">
        <v>36</v>
      </c>
      <c r="B38" s="7" t="s">
        <v>61</v>
      </c>
      <c r="C38" s="7" t="s">
        <v>62</v>
      </c>
      <c r="D38" s="7" t="str">
        <f>"2021023316"</f>
        <v>2021023316</v>
      </c>
      <c r="E38" s="7">
        <v>88</v>
      </c>
      <c r="F38" s="7">
        <v>78.1</v>
      </c>
      <c r="G38" s="7">
        <f t="shared" si="2"/>
        <v>84.03999999999999</v>
      </c>
      <c r="H38" s="6"/>
    </row>
    <row r="39" spans="1:8" s="1" customFormat="1" ht="21.75" customHeight="1">
      <c r="A39" s="6">
        <v>37</v>
      </c>
      <c r="B39" s="7" t="s">
        <v>63</v>
      </c>
      <c r="C39" s="9" t="s">
        <v>64</v>
      </c>
      <c r="D39" s="7" t="str">
        <f>"2021023211"</f>
        <v>2021023211</v>
      </c>
      <c r="E39" s="7">
        <v>71.5</v>
      </c>
      <c r="F39" s="7">
        <v>80.2</v>
      </c>
      <c r="G39" s="7">
        <f t="shared" si="2"/>
        <v>74.98</v>
      </c>
      <c r="H39" s="6"/>
    </row>
    <row r="40" spans="1:8" s="1" customFormat="1" ht="21.75" customHeight="1">
      <c r="A40" s="6">
        <v>38</v>
      </c>
      <c r="B40" s="10" t="s">
        <v>65</v>
      </c>
      <c r="C40" s="7" t="s">
        <v>66</v>
      </c>
      <c r="D40" s="7" t="str">
        <f>"2021013001"</f>
        <v>2021013001</v>
      </c>
      <c r="E40" s="7">
        <v>86</v>
      </c>
      <c r="F40" s="7">
        <v>79</v>
      </c>
      <c r="G40" s="7">
        <f t="shared" si="2"/>
        <v>83.2</v>
      </c>
      <c r="H40" s="7"/>
    </row>
    <row r="41" spans="1:8" s="1" customFormat="1" ht="24" customHeight="1">
      <c r="A41" s="6">
        <v>39</v>
      </c>
      <c r="B41" s="7" t="s">
        <v>67</v>
      </c>
      <c r="C41" s="7" t="s">
        <v>66</v>
      </c>
      <c r="D41" s="7" t="str">
        <f>"2021012828"</f>
        <v>2021012828</v>
      </c>
      <c r="E41" s="7">
        <v>84</v>
      </c>
      <c r="F41" s="7">
        <v>80.6</v>
      </c>
      <c r="G41" s="7">
        <f t="shared" si="2"/>
        <v>82.64</v>
      </c>
      <c r="H41" s="7"/>
    </row>
    <row r="42" spans="1:8" s="1" customFormat="1" ht="21.75" customHeight="1">
      <c r="A42" s="6">
        <v>40</v>
      </c>
      <c r="B42" s="7" t="s">
        <v>68</v>
      </c>
      <c r="C42" s="7" t="s">
        <v>66</v>
      </c>
      <c r="D42" s="7" t="str">
        <f>"2021013523"</f>
        <v>2021013523</v>
      </c>
      <c r="E42" s="7">
        <v>79</v>
      </c>
      <c r="F42" s="7">
        <v>84.4</v>
      </c>
      <c r="G42" s="7">
        <f t="shared" si="2"/>
        <v>81.16</v>
      </c>
      <c r="H42" s="7"/>
    </row>
    <row r="43" spans="1:8" s="1" customFormat="1" ht="21.75" customHeight="1">
      <c r="A43" s="6">
        <v>41</v>
      </c>
      <c r="B43" s="7" t="s">
        <v>69</v>
      </c>
      <c r="C43" s="7" t="s">
        <v>66</v>
      </c>
      <c r="D43" s="7" t="str">
        <f>"2021013013"</f>
        <v>2021013013</v>
      </c>
      <c r="E43" s="7">
        <v>80</v>
      </c>
      <c r="F43" s="7">
        <v>80.4</v>
      </c>
      <c r="G43" s="7">
        <f t="shared" si="2"/>
        <v>80.16</v>
      </c>
      <c r="H43" s="7"/>
    </row>
    <row r="44" spans="1:8" s="1" customFormat="1" ht="21.75" customHeight="1">
      <c r="A44" s="6">
        <v>42</v>
      </c>
      <c r="B44" s="7" t="s">
        <v>70</v>
      </c>
      <c r="C44" s="7" t="s">
        <v>66</v>
      </c>
      <c r="D44" s="7" t="str">
        <f>"2021013109"</f>
        <v>2021013109</v>
      </c>
      <c r="E44" s="7">
        <v>80</v>
      </c>
      <c r="F44" s="7">
        <v>79.2</v>
      </c>
      <c r="G44" s="7">
        <f t="shared" si="2"/>
        <v>79.68</v>
      </c>
      <c r="H44" s="7"/>
    </row>
    <row r="45" spans="1:8" s="1" customFormat="1" ht="21.75" customHeight="1">
      <c r="A45" s="6">
        <v>43</v>
      </c>
      <c r="B45" s="7" t="s">
        <v>71</v>
      </c>
      <c r="C45" s="7" t="s">
        <v>66</v>
      </c>
      <c r="D45" s="7" t="str">
        <f>"2021013812"</f>
        <v>2021013812</v>
      </c>
      <c r="E45" s="7">
        <v>80</v>
      </c>
      <c r="F45" s="7">
        <v>79.2</v>
      </c>
      <c r="G45" s="7">
        <f t="shared" si="2"/>
        <v>79.68</v>
      </c>
      <c r="H45" s="7"/>
    </row>
    <row r="46" spans="1:8" s="1" customFormat="1" ht="21.75" customHeight="1">
      <c r="A46" s="6">
        <v>44</v>
      </c>
      <c r="B46" s="7" t="s">
        <v>72</v>
      </c>
      <c r="C46" s="7" t="s">
        <v>66</v>
      </c>
      <c r="D46" s="7" t="str">
        <f>"2021013630"</f>
        <v>2021013630</v>
      </c>
      <c r="E46" s="7">
        <v>78</v>
      </c>
      <c r="F46" s="7">
        <v>81.8</v>
      </c>
      <c r="G46" s="7">
        <f t="shared" si="2"/>
        <v>79.52</v>
      </c>
      <c r="H46" s="7"/>
    </row>
    <row r="47" spans="1:8" s="1" customFormat="1" ht="21.75" customHeight="1">
      <c r="A47" s="6">
        <v>45</v>
      </c>
      <c r="B47" s="7" t="s">
        <v>73</v>
      </c>
      <c r="C47" s="7" t="s">
        <v>74</v>
      </c>
      <c r="D47" s="7" t="str">
        <f>"2021021828"</f>
        <v>2021021828</v>
      </c>
      <c r="E47" s="7">
        <v>83</v>
      </c>
      <c r="F47" s="7">
        <v>81.34</v>
      </c>
      <c r="G47" s="7">
        <f t="shared" si="2"/>
        <v>82.336</v>
      </c>
      <c r="H47" s="6"/>
    </row>
    <row r="48" spans="1:8" s="1" customFormat="1" ht="21.75" customHeight="1">
      <c r="A48" s="6">
        <v>46</v>
      </c>
      <c r="B48" s="7" t="s">
        <v>75</v>
      </c>
      <c r="C48" s="7" t="s">
        <v>74</v>
      </c>
      <c r="D48" s="7" t="str">
        <f>"2021021910"</f>
        <v>2021021910</v>
      </c>
      <c r="E48" s="7">
        <v>79</v>
      </c>
      <c r="F48" s="7">
        <v>80.58</v>
      </c>
      <c r="G48" s="7">
        <f t="shared" si="2"/>
        <v>79.632</v>
      </c>
      <c r="H48" s="6"/>
    </row>
    <row r="49" spans="1:8" s="1" customFormat="1" ht="21.75" customHeight="1">
      <c r="A49" s="6">
        <v>47</v>
      </c>
      <c r="B49" s="7" t="s">
        <v>76</v>
      </c>
      <c r="C49" s="7" t="s">
        <v>74</v>
      </c>
      <c r="D49" s="7" t="str">
        <f>"2021021830"</f>
        <v>2021021830</v>
      </c>
      <c r="E49" s="7">
        <v>78.5</v>
      </c>
      <c r="F49" s="7">
        <v>81.24</v>
      </c>
      <c r="G49" s="7">
        <f t="shared" si="2"/>
        <v>79.596</v>
      </c>
      <c r="H49" s="6"/>
    </row>
    <row r="50" spans="1:8" s="1" customFormat="1" ht="21.75" customHeight="1">
      <c r="A50" s="6">
        <v>48</v>
      </c>
      <c r="B50" s="7" t="s">
        <v>77</v>
      </c>
      <c r="C50" s="7" t="s">
        <v>78</v>
      </c>
      <c r="D50" s="7" t="str">
        <f>"2021022027"</f>
        <v>2021022027</v>
      </c>
      <c r="E50" s="7">
        <v>93</v>
      </c>
      <c r="F50" s="7">
        <v>78.6</v>
      </c>
      <c r="G50" s="7">
        <f t="shared" si="2"/>
        <v>87.24</v>
      </c>
      <c r="H50" s="6"/>
    </row>
    <row r="51" spans="1:8" s="1" customFormat="1" ht="21.75" customHeight="1">
      <c r="A51" s="6">
        <v>49</v>
      </c>
      <c r="B51" s="7" t="s">
        <v>79</v>
      </c>
      <c r="C51" s="7" t="s">
        <v>78</v>
      </c>
      <c r="D51" s="7" t="str">
        <f>"2021022106"</f>
        <v>2021022106</v>
      </c>
      <c r="E51" s="7">
        <v>92</v>
      </c>
      <c r="F51" s="7">
        <v>79.2</v>
      </c>
      <c r="G51" s="7">
        <f t="shared" si="2"/>
        <v>86.88</v>
      </c>
      <c r="H51" s="6"/>
    </row>
    <row r="52" spans="1:8" s="1" customFormat="1" ht="21.75" customHeight="1">
      <c r="A52" s="6">
        <v>50</v>
      </c>
      <c r="B52" s="7" t="s">
        <v>80</v>
      </c>
      <c r="C52" s="7" t="s">
        <v>78</v>
      </c>
      <c r="D52" s="7" t="str">
        <f>"2021022026"</f>
        <v>2021022026</v>
      </c>
      <c r="E52" s="7">
        <v>91</v>
      </c>
      <c r="F52" s="7">
        <v>80.2</v>
      </c>
      <c r="G52" s="7">
        <f t="shared" si="2"/>
        <v>86.68</v>
      </c>
      <c r="H52" s="6"/>
    </row>
    <row r="53" spans="1:8" s="1" customFormat="1" ht="21.75" customHeight="1">
      <c r="A53" s="6">
        <v>51</v>
      </c>
      <c r="B53" s="7" t="s">
        <v>81</v>
      </c>
      <c r="C53" s="7" t="s">
        <v>78</v>
      </c>
      <c r="D53" s="7" t="str">
        <f>"2021022108"</f>
        <v>2021022108</v>
      </c>
      <c r="E53" s="7">
        <v>90</v>
      </c>
      <c r="F53" s="7">
        <v>78</v>
      </c>
      <c r="G53" s="7">
        <f t="shared" si="2"/>
        <v>85.2</v>
      </c>
      <c r="H53" s="6"/>
    </row>
    <row r="54" spans="1:8" s="1" customFormat="1" ht="21.75" customHeight="1">
      <c r="A54" s="6">
        <v>52</v>
      </c>
      <c r="B54" s="7" t="s">
        <v>82</v>
      </c>
      <c r="C54" s="7" t="s">
        <v>83</v>
      </c>
      <c r="D54" s="7" t="str">
        <f>"2021022425"</f>
        <v>2021022425</v>
      </c>
      <c r="E54" s="7">
        <v>85.5</v>
      </c>
      <c r="F54" s="7">
        <v>83.4</v>
      </c>
      <c r="G54" s="7">
        <f aca="true" t="shared" si="3" ref="G54:G67">E54*0.6+F54*0.4</f>
        <v>84.66</v>
      </c>
      <c r="H54" s="6"/>
    </row>
    <row r="55" spans="1:8" s="1" customFormat="1" ht="21.75" customHeight="1">
      <c r="A55" s="6">
        <v>53</v>
      </c>
      <c r="B55" s="7" t="s">
        <v>84</v>
      </c>
      <c r="C55" s="7" t="s">
        <v>83</v>
      </c>
      <c r="D55" s="7" t="str">
        <f>"2021022523"</f>
        <v>2021022523</v>
      </c>
      <c r="E55" s="7">
        <v>78</v>
      </c>
      <c r="F55" s="7">
        <v>83.7</v>
      </c>
      <c r="G55" s="7">
        <f t="shared" si="3"/>
        <v>80.28</v>
      </c>
      <c r="H55" s="6"/>
    </row>
    <row r="56" spans="1:8" s="1" customFormat="1" ht="21.75" customHeight="1">
      <c r="A56" s="6">
        <v>54</v>
      </c>
      <c r="B56" s="7" t="s">
        <v>85</v>
      </c>
      <c r="C56" s="7" t="s">
        <v>83</v>
      </c>
      <c r="D56" s="7" t="str">
        <f>"2021022404"</f>
        <v>2021022404</v>
      </c>
      <c r="E56" s="7">
        <v>84</v>
      </c>
      <c r="F56" s="7">
        <v>73.8</v>
      </c>
      <c r="G56" s="7">
        <f t="shared" si="3"/>
        <v>79.92</v>
      </c>
      <c r="H56" s="6"/>
    </row>
    <row r="57" spans="1:8" s="1" customFormat="1" ht="21.75" customHeight="1">
      <c r="A57" s="6">
        <v>55</v>
      </c>
      <c r="B57" s="7" t="s">
        <v>86</v>
      </c>
      <c r="C57" s="7" t="s">
        <v>83</v>
      </c>
      <c r="D57" s="7" t="str">
        <f>"2021022628"</f>
        <v>2021022628</v>
      </c>
      <c r="E57" s="7">
        <v>80</v>
      </c>
      <c r="F57" s="7">
        <v>79</v>
      </c>
      <c r="G57" s="7">
        <f t="shared" si="3"/>
        <v>79.6</v>
      </c>
      <c r="H57" s="6"/>
    </row>
    <row r="58" spans="1:8" s="1" customFormat="1" ht="21.75" customHeight="1">
      <c r="A58" s="6">
        <v>56</v>
      </c>
      <c r="B58" s="7" t="s">
        <v>87</v>
      </c>
      <c r="C58" s="7" t="s">
        <v>88</v>
      </c>
      <c r="D58" s="7" t="str">
        <f>"2021022710"</f>
        <v>2021022710</v>
      </c>
      <c r="E58" s="7">
        <v>86</v>
      </c>
      <c r="F58" s="7">
        <v>84.4</v>
      </c>
      <c r="G58" s="7">
        <f t="shared" si="3"/>
        <v>85.36000000000001</v>
      </c>
      <c r="H58" s="6"/>
    </row>
    <row r="59" spans="1:8" s="1" customFormat="1" ht="21.75" customHeight="1">
      <c r="A59" s="6">
        <v>57</v>
      </c>
      <c r="B59" s="7" t="s">
        <v>89</v>
      </c>
      <c r="C59" s="7" t="s">
        <v>90</v>
      </c>
      <c r="D59" s="7" t="str">
        <f>"2021022723"</f>
        <v>2021022723</v>
      </c>
      <c r="E59" s="7">
        <v>81</v>
      </c>
      <c r="F59" s="7">
        <v>82</v>
      </c>
      <c r="G59" s="7">
        <f t="shared" si="3"/>
        <v>81.4</v>
      </c>
      <c r="H59" s="6"/>
    </row>
    <row r="60" spans="1:8" s="1" customFormat="1" ht="21.75" customHeight="1">
      <c r="A60" s="6">
        <v>58</v>
      </c>
      <c r="B60" s="7" t="s">
        <v>91</v>
      </c>
      <c r="C60" s="7" t="s">
        <v>92</v>
      </c>
      <c r="D60" s="7" t="str">
        <f>"2021022806"</f>
        <v>2021022806</v>
      </c>
      <c r="E60" s="7">
        <v>88</v>
      </c>
      <c r="F60" s="7">
        <v>81.4</v>
      </c>
      <c r="G60" s="7">
        <f t="shared" si="3"/>
        <v>85.36</v>
      </c>
      <c r="H60" s="6"/>
    </row>
    <row r="61" spans="1:8" s="1" customFormat="1" ht="21.75" customHeight="1">
      <c r="A61" s="6">
        <v>59</v>
      </c>
      <c r="B61" s="7" t="s">
        <v>93</v>
      </c>
      <c r="C61" s="7" t="s">
        <v>94</v>
      </c>
      <c r="D61" s="7" t="str">
        <f>"2021022822"</f>
        <v>2021022822</v>
      </c>
      <c r="E61" s="7">
        <v>81</v>
      </c>
      <c r="F61" s="7">
        <v>83</v>
      </c>
      <c r="G61" s="7">
        <f t="shared" si="3"/>
        <v>81.80000000000001</v>
      </c>
      <c r="H61" s="6"/>
    </row>
    <row r="62" spans="1:8" s="1" customFormat="1" ht="21.75" customHeight="1">
      <c r="A62" s="6">
        <v>60</v>
      </c>
      <c r="B62" s="7" t="s">
        <v>95</v>
      </c>
      <c r="C62" s="7" t="s">
        <v>96</v>
      </c>
      <c r="D62" s="7" t="str">
        <f>"2021022908"</f>
        <v>2021022908</v>
      </c>
      <c r="E62" s="7">
        <v>60.5</v>
      </c>
      <c r="F62" s="7">
        <v>82.8</v>
      </c>
      <c r="G62" s="7">
        <f t="shared" si="3"/>
        <v>69.41999999999999</v>
      </c>
      <c r="H62" s="6"/>
    </row>
    <row r="63" spans="1:8" s="1" customFormat="1" ht="21.75" customHeight="1">
      <c r="A63" s="6">
        <v>61</v>
      </c>
      <c r="B63" s="7" t="s">
        <v>97</v>
      </c>
      <c r="C63" s="7" t="s">
        <v>98</v>
      </c>
      <c r="D63" s="7" t="str">
        <f>"2021022923"</f>
        <v>2021022923</v>
      </c>
      <c r="E63" s="7">
        <v>93</v>
      </c>
      <c r="F63" s="7">
        <v>83.2</v>
      </c>
      <c r="G63" s="7">
        <f t="shared" si="3"/>
        <v>89.08</v>
      </c>
      <c r="H63" s="6"/>
    </row>
    <row r="64" spans="1:8" s="1" customFormat="1" ht="21.75" customHeight="1">
      <c r="A64" s="6">
        <v>62</v>
      </c>
      <c r="B64" s="7" t="s">
        <v>99</v>
      </c>
      <c r="C64" s="7" t="s">
        <v>100</v>
      </c>
      <c r="D64" s="7" t="str">
        <f>"2021023018"</f>
        <v>2021023018</v>
      </c>
      <c r="E64" s="7">
        <v>83</v>
      </c>
      <c r="F64" s="7">
        <v>82.24</v>
      </c>
      <c r="G64" s="7">
        <f t="shared" si="3"/>
        <v>82.696</v>
      </c>
      <c r="H64" s="6"/>
    </row>
    <row r="65" spans="1:8" s="1" customFormat="1" ht="21.75" customHeight="1">
      <c r="A65" s="6">
        <v>63</v>
      </c>
      <c r="B65" s="7" t="s">
        <v>101</v>
      </c>
      <c r="C65" s="7" t="s">
        <v>102</v>
      </c>
      <c r="D65" s="7" t="str">
        <f>"2021020823"</f>
        <v>2021020823</v>
      </c>
      <c r="E65" s="7">
        <v>95.3</v>
      </c>
      <c r="F65" s="7">
        <v>82.6</v>
      </c>
      <c r="G65" s="7">
        <f t="shared" si="3"/>
        <v>90.22</v>
      </c>
      <c r="H65" s="7"/>
    </row>
    <row r="66" spans="1:8" s="1" customFormat="1" ht="21.75" customHeight="1">
      <c r="A66" s="6">
        <v>64</v>
      </c>
      <c r="B66" s="7" t="s">
        <v>103</v>
      </c>
      <c r="C66" s="7" t="s">
        <v>102</v>
      </c>
      <c r="D66" s="7" t="str">
        <f>"2021020923"</f>
        <v>2021020923</v>
      </c>
      <c r="E66" s="7">
        <v>94</v>
      </c>
      <c r="F66" s="7">
        <v>81</v>
      </c>
      <c r="G66" s="7">
        <f t="shared" si="3"/>
        <v>88.8</v>
      </c>
      <c r="H66" s="6"/>
    </row>
    <row r="67" spans="1:8" s="1" customFormat="1" ht="21.75" customHeight="1">
      <c r="A67" s="6">
        <v>65</v>
      </c>
      <c r="B67" s="7" t="s">
        <v>104</v>
      </c>
      <c r="C67" s="7" t="s">
        <v>102</v>
      </c>
      <c r="D67" s="7" t="str">
        <f>"2021020809"</f>
        <v>2021020809</v>
      </c>
      <c r="E67" s="7">
        <v>94.7</v>
      </c>
      <c r="F67" s="7">
        <v>79.2</v>
      </c>
      <c r="G67" s="7">
        <f t="shared" si="3"/>
        <v>88.5</v>
      </c>
      <c r="H67" s="7"/>
    </row>
    <row r="68" spans="1:8" s="1" customFormat="1" ht="21.75" customHeight="1">
      <c r="A68" s="6">
        <v>66</v>
      </c>
      <c r="B68" s="7" t="s">
        <v>105</v>
      </c>
      <c r="C68" s="7" t="s">
        <v>106</v>
      </c>
      <c r="D68" s="7" t="str">
        <f>"2021023121"</f>
        <v>2021023121</v>
      </c>
      <c r="E68" s="7">
        <v>67.5</v>
      </c>
      <c r="F68" s="7">
        <v>83.76</v>
      </c>
      <c r="G68" s="7">
        <f aca="true" t="shared" si="4" ref="G68:G87">E68*0.6+F68*0.4</f>
        <v>74.004</v>
      </c>
      <c r="H68" s="6"/>
    </row>
    <row r="69" spans="1:8" s="1" customFormat="1" ht="21.75" customHeight="1">
      <c r="A69" s="6">
        <v>67</v>
      </c>
      <c r="B69" s="7" t="s">
        <v>107</v>
      </c>
      <c r="C69" s="7" t="s">
        <v>108</v>
      </c>
      <c r="D69" s="7" t="str">
        <f>"2021023516"</f>
        <v>2021023516</v>
      </c>
      <c r="E69" s="7">
        <v>79</v>
      </c>
      <c r="F69" s="7">
        <v>84.02</v>
      </c>
      <c r="G69" s="7">
        <f t="shared" si="4"/>
        <v>81.008</v>
      </c>
      <c r="H69" s="6"/>
    </row>
    <row r="70" spans="1:8" s="1" customFormat="1" ht="21.75" customHeight="1">
      <c r="A70" s="6">
        <v>68</v>
      </c>
      <c r="B70" s="7" t="s">
        <v>109</v>
      </c>
      <c r="C70" s="9" t="s">
        <v>110</v>
      </c>
      <c r="D70" s="7" t="str">
        <f>"2021023213"</f>
        <v>2021023213</v>
      </c>
      <c r="E70" s="7">
        <v>72</v>
      </c>
      <c r="F70" s="7">
        <v>78.4</v>
      </c>
      <c r="G70" s="7">
        <f t="shared" si="4"/>
        <v>74.56</v>
      </c>
      <c r="H70" s="6"/>
    </row>
    <row r="71" spans="1:8" s="1" customFormat="1" ht="21.75" customHeight="1">
      <c r="A71" s="6">
        <v>69</v>
      </c>
      <c r="B71" s="7" t="s">
        <v>111</v>
      </c>
      <c r="C71" s="8" t="s">
        <v>112</v>
      </c>
      <c r="D71" s="7" t="str">
        <f>"2021022928"</f>
        <v>2021022928</v>
      </c>
      <c r="E71" s="7">
        <v>64</v>
      </c>
      <c r="F71" s="7">
        <v>83.4</v>
      </c>
      <c r="G71" s="7">
        <f t="shared" si="4"/>
        <v>71.76</v>
      </c>
      <c r="H71" s="6"/>
    </row>
    <row r="72" spans="1:8" s="1" customFormat="1" ht="21.75" customHeight="1">
      <c r="A72" s="6">
        <v>70</v>
      </c>
      <c r="B72" s="7" t="s">
        <v>113</v>
      </c>
      <c r="C72" s="7" t="s">
        <v>114</v>
      </c>
      <c r="D72" s="7" t="str">
        <f>"2021023604"</f>
        <v>2021023604</v>
      </c>
      <c r="E72" s="7">
        <v>74.5</v>
      </c>
      <c r="F72" s="7">
        <v>79.08</v>
      </c>
      <c r="G72" s="7">
        <f t="shared" si="4"/>
        <v>76.332</v>
      </c>
      <c r="H72" s="6"/>
    </row>
    <row r="73" spans="1:8" s="1" customFormat="1" ht="21.75" customHeight="1">
      <c r="A73" s="6">
        <v>71</v>
      </c>
      <c r="B73" s="7" t="s">
        <v>115</v>
      </c>
      <c r="C73" s="7" t="s">
        <v>116</v>
      </c>
      <c r="D73" s="7" t="str">
        <f>"2021023614"</f>
        <v>2021023614</v>
      </c>
      <c r="E73" s="7">
        <v>66.5</v>
      </c>
      <c r="F73" s="7">
        <v>78.6</v>
      </c>
      <c r="G73" s="7">
        <f t="shared" si="4"/>
        <v>71.34</v>
      </c>
      <c r="H73" s="6"/>
    </row>
    <row r="74" spans="1:8" s="1" customFormat="1" ht="21.75" customHeight="1">
      <c r="A74" s="6">
        <v>72</v>
      </c>
      <c r="B74" s="7" t="s">
        <v>117</v>
      </c>
      <c r="C74" s="7" t="s">
        <v>118</v>
      </c>
      <c r="D74" s="7" t="str">
        <f>"2021021209"</f>
        <v>2021021209</v>
      </c>
      <c r="E74" s="7">
        <v>72</v>
      </c>
      <c r="F74" s="7">
        <v>83.46</v>
      </c>
      <c r="G74" s="7">
        <f t="shared" si="4"/>
        <v>76.584</v>
      </c>
      <c r="H74" s="6"/>
    </row>
    <row r="75" spans="1:8" s="1" customFormat="1" ht="21.75" customHeight="1">
      <c r="A75" s="6">
        <v>73</v>
      </c>
      <c r="B75" s="7" t="s">
        <v>119</v>
      </c>
      <c r="C75" s="7" t="s">
        <v>120</v>
      </c>
      <c r="D75" s="7" t="str">
        <f>"2021023616"</f>
        <v>2021023616</v>
      </c>
      <c r="E75" s="7">
        <v>73</v>
      </c>
      <c r="F75" s="7">
        <v>82</v>
      </c>
      <c r="G75" s="7">
        <f t="shared" si="4"/>
        <v>76.6</v>
      </c>
      <c r="H75" s="6"/>
    </row>
    <row r="76" spans="1:8" s="1" customFormat="1" ht="21.75" customHeight="1">
      <c r="A76" s="6">
        <v>74</v>
      </c>
      <c r="B76" s="7" t="s">
        <v>121</v>
      </c>
      <c r="C76" s="7" t="s">
        <v>122</v>
      </c>
      <c r="D76" s="7" t="str">
        <f>"2021023624"</f>
        <v>2021023624</v>
      </c>
      <c r="E76" s="7">
        <v>76</v>
      </c>
      <c r="F76" s="7">
        <v>75.6</v>
      </c>
      <c r="G76" s="7">
        <f t="shared" si="4"/>
        <v>75.84</v>
      </c>
      <c r="H76" s="6"/>
    </row>
    <row r="77" spans="1:8" s="1" customFormat="1" ht="21.75" customHeight="1">
      <c r="A77" s="6">
        <v>75</v>
      </c>
      <c r="B77" s="7" t="s">
        <v>123</v>
      </c>
      <c r="C77" s="7" t="s">
        <v>124</v>
      </c>
      <c r="D77" s="7" t="str">
        <f>"2021021321"</f>
        <v>2021021321</v>
      </c>
      <c r="E77" s="7">
        <v>70</v>
      </c>
      <c r="F77" s="7">
        <v>80.7</v>
      </c>
      <c r="G77" s="7">
        <f t="shared" si="4"/>
        <v>74.28</v>
      </c>
      <c r="H77" s="6"/>
    </row>
    <row r="78" spans="1:8" s="1" customFormat="1" ht="21.75" customHeight="1">
      <c r="A78" s="6">
        <v>76</v>
      </c>
      <c r="B78" s="7" t="s">
        <v>125</v>
      </c>
      <c r="C78" s="7" t="s">
        <v>126</v>
      </c>
      <c r="D78" s="7" t="str">
        <f>"2021021624"</f>
        <v>2021021624</v>
      </c>
      <c r="E78" s="7">
        <v>73.5</v>
      </c>
      <c r="F78" s="7">
        <v>84.32</v>
      </c>
      <c r="G78" s="7">
        <f t="shared" si="4"/>
        <v>77.828</v>
      </c>
      <c r="H78" s="6"/>
    </row>
    <row r="79" spans="1:8" s="1" customFormat="1" ht="21.75" customHeight="1">
      <c r="A79" s="6">
        <v>77</v>
      </c>
      <c r="B79" s="7" t="s">
        <v>127</v>
      </c>
      <c r="C79" s="8" t="s">
        <v>128</v>
      </c>
      <c r="D79" s="7" t="str">
        <f>"2021021726"</f>
        <v>2021021726</v>
      </c>
      <c r="E79" s="7">
        <v>79</v>
      </c>
      <c r="F79" s="7">
        <v>81.6</v>
      </c>
      <c r="G79" s="7">
        <f t="shared" si="4"/>
        <v>80.03999999999999</v>
      </c>
      <c r="H79" s="6"/>
    </row>
    <row r="80" spans="1:8" s="1" customFormat="1" ht="21.75" customHeight="1">
      <c r="A80" s="6">
        <v>78</v>
      </c>
      <c r="B80" s="10" t="s">
        <v>129</v>
      </c>
      <c r="C80" s="7" t="s">
        <v>130</v>
      </c>
      <c r="D80" s="7" t="str">
        <f>"2021011008"</f>
        <v>2021011008</v>
      </c>
      <c r="E80" s="7">
        <v>85.5</v>
      </c>
      <c r="F80" s="7">
        <v>82.76</v>
      </c>
      <c r="G80" s="7">
        <f t="shared" si="4"/>
        <v>84.404</v>
      </c>
      <c r="H80" s="7"/>
    </row>
    <row r="81" spans="1:8" s="1" customFormat="1" ht="21.75" customHeight="1">
      <c r="A81" s="6">
        <v>79</v>
      </c>
      <c r="B81" s="7" t="s">
        <v>131</v>
      </c>
      <c r="C81" s="7" t="s">
        <v>130</v>
      </c>
      <c r="D81" s="7" t="str">
        <f>"2021011429"</f>
        <v>2021011429</v>
      </c>
      <c r="E81" s="7">
        <v>83.5</v>
      </c>
      <c r="F81" s="7">
        <v>81.98</v>
      </c>
      <c r="G81" s="7">
        <f t="shared" si="4"/>
        <v>82.892</v>
      </c>
      <c r="H81" s="7"/>
    </row>
    <row r="82" spans="1:8" s="1" customFormat="1" ht="21.75" customHeight="1">
      <c r="A82" s="6">
        <v>80</v>
      </c>
      <c r="B82" s="7" t="s">
        <v>132</v>
      </c>
      <c r="C82" s="7" t="s">
        <v>130</v>
      </c>
      <c r="D82" s="7" t="str">
        <f>"2021012309"</f>
        <v>2021012309</v>
      </c>
      <c r="E82" s="7">
        <v>80.5</v>
      </c>
      <c r="F82" s="7">
        <v>83.66</v>
      </c>
      <c r="G82" s="7">
        <f t="shared" si="4"/>
        <v>81.764</v>
      </c>
      <c r="H82" s="7"/>
    </row>
    <row r="83" spans="1:8" s="1" customFormat="1" ht="21.75" customHeight="1">
      <c r="A83" s="6">
        <v>81</v>
      </c>
      <c r="B83" s="7" t="s">
        <v>133</v>
      </c>
      <c r="C83" s="7" t="s">
        <v>130</v>
      </c>
      <c r="D83" s="7" t="str">
        <f>"2021011610"</f>
        <v>2021011610</v>
      </c>
      <c r="E83" s="7">
        <v>81</v>
      </c>
      <c r="F83" s="7">
        <v>82.6</v>
      </c>
      <c r="G83" s="7">
        <f t="shared" si="4"/>
        <v>81.64</v>
      </c>
      <c r="H83" s="7"/>
    </row>
    <row r="84" spans="1:8" s="1" customFormat="1" ht="21.75" customHeight="1">
      <c r="A84" s="6">
        <v>82</v>
      </c>
      <c r="B84" s="7" t="s">
        <v>134</v>
      </c>
      <c r="C84" s="7" t="s">
        <v>130</v>
      </c>
      <c r="D84" s="7" t="str">
        <f>"2021012111"</f>
        <v>2021012111</v>
      </c>
      <c r="E84" s="7">
        <v>81.5</v>
      </c>
      <c r="F84" s="7">
        <v>81.1</v>
      </c>
      <c r="G84" s="7">
        <f t="shared" si="4"/>
        <v>81.34</v>
      </c>
      <c r="H84" s="7"/>
    </row>
    <row r="85" spans="1:8" s="1" customFormat="1" ht="21.75" customHeight="1">
      <c r="A85" s="6">
        <v>83</v>
      </c>
      <c r="B85" s="7" t="s">
        <v>135</v>
      </c>
      <c r="C85" s="7" t="s">
        <v>130</v>
      </c>
      <c r="D85" s="7" t="str">
        <f>"2021011829"</f>
        <v>2021011829</v>
      </c>
      <c r="E85" s="7">
        <v>80.5</v>
      </c>
      <c r="F85" s="7">
        <v>82.08</v>
      </c>
      <c r="G85" s="7">
        <f t="shared" si="4"/>
        <v>81.132</v>
      </c>
      <c r="H85" s="7"/>
    </row>
    <row r="86" spans="1:8" s="1" customFormat="1" ht="21.75" customHeight="1">
      <c r="A86" s="6">
        <v>84</v>
      </c>
      <c r="B86" s="7" t="s">
        <v>136</v>
      </c>
      <c r="C86" s="7" t="s">
        <v>130</v>
      </c>
      <c r="D86" s="7" t="str">
        <f>"2021011730"</f>
        <v>2021011730</v>
      </c>
      <c r="E86" s="7">
        <v>80.5</v>
      </c>
      <c r="F86" s="7">
        <v>81.56</v>
      </c>
      <c r="G86" s="7">
        <f t="shared" si="4"/>
        <v>80.924</v>
      </c>
      <c r="H86" s="7"/>
    </row>
    <row r="87" spans="1:8" s="1" customFormat="1" ht="21.75" customHeight="1">
      <c r="A87" s="6">
        <v>85</v>
      </c>
      <c r="B87" s="7" t="s">
        <v>137</v>
      </c>
      <c r="C87" s="7" t="s">
        <v>130</v>
      </c>
      <c r="D87" s="7" t="str">
        <f>"2021012718"</f>
        <v>2021012718</v>
      </c>
      <c r="E87" s="7">
        <v>79</v>
      </c>
      <c r="F87" s="7">
        <v>83.42</v>
      </c>
      <c r="G87" s="7">
        <f t="shared" si="4"/>
        <v>80.768</v>
      </c>
      <c r="H87" s="7"/>
    </row>
    <row r="88" spans="1:8" s="1" customFormat="1" ht="21.75" customHeight="1">
      <c r="A88" s="6">
        <v>86</v>
      </c>
      <c r="B88" s="7" t="s">
        <v>138</v>
      </c>
      <c r="C88" s="7" t="s">
        <v>139</v>
      </c>
      <c r="D88" s="7" t="str">
        <f>"2021016107"</f>
        <v>2021016107</v>
      </c>
      <c r="E88" s="7">
        <v>94</v>
      </c>
      <c r="F88" s="7">
        <v>84.4</v>
      </c>
      <c r="G88" s="7">
        <f aca="true" t="shared" si="5" ref="G88:G93">E88*0.6+F88*0.4</f>
        <v>90.16</v>
      </c>
      <c r="H88" s="7"/>
    </row>
    <row r="89" spans="1:8" s="1" customFormat="1" ht="21.75" customHeight="1">
      <c r="A89" s="6">
        <v>87</v>
      </c>
      <c r="B89" s="7" t="s">
        <v>140</v>
      </c>
      <c r="C89" s="7" t="s">
        <v>139</v>
      </c>
      <c r="D89" s="7" t="str">
        <f>"2021016006"</f>
        <v>2021016006</v>
      </c>
      <c r="E89" s="7">
        <v>93</v>
      </c>
      <c r="F89" s="7">
        <v>76</v>
      </c>
      <c r="G89" s="7">
        <f t="shared" si="5"/>
        <v>86.2</v>
      </c>
      <c r="H89" s="7"/>
    </row>
    <row r="90" spans="1:8" s="1" customFormat="1" ht="21.75" customHeight="1">
      <c r="A90" s="6">
        <v>88</v>
      </c>
      <c r="B90" s="7" t="s">
        <v>141</v>
      </c>
      <c r="C90" s="7" t="s">
        <v>139</v>
      </c>
      <c r="D90" s="7" t="str">
        <f>"2021014402"</f>
        <v>2021014402</v>
      </c>
      <c r="E90" s="7">
        <v>87</v>
      </c>
      <c r="F90" s="7">
        <v>80.4</v>
      </c>
      <c r="G90" s="7">
        <f t="shared" si="5"/>
        <v>84.36</v>
      </c>
      <c r="H90" s="7"/>
    </row>
    <row r="91" spans="1:8" s="1" customFormat="1" ht="21.75" customHeight="1">
      <c r="A91" s="6">
        <v>89</v>
      </c>
      <c r="B91" s="7" t="s">
        <v>142</v>
      </c>
      <c r="C91" s="7" t="s">
        <v>139</v>
      </c>
      <c r="D91" s="7" t="str">
        <f>"2021016026"</f>
        <v>2021016026</v>
      </c>
      <c r="E91" s="7">
        <v>89</v>
      </c>
      <c r="F91" s="7">
        <v>76</v>
      </c>
      <c r="G91" s="7">
        <f t="shared" si="5"/>
        <v>83.8</v>
      </c>
      <c r="H91" s="7"/>
    </row>
    <row r="92" spans="1:8" s="1" customFormat="1" ht="21.75" customHeight="1">
      <c r="A92" s="6">
        <v>90</v>
      </c>
      <c r="B92" s="7" t="s">
        <v>143</v>
      </c>
      <c r="C92" s="7" t="s">
        <v>139</v>
      </c>
      <c r="D92" s="7" t="str">
        <f>"2021015117"</f>
        <v>2021015117</v>
      </c>
      <c r="E92" s="7">
        <v>86</v>
      </c>
      <c r="F92" s="7">
        <v>79.2</v>
      </c>
      <c r="G92" s="7">
        <f t="shared" si="5"/>
        <v>83.28</v>
      </c>
      <c r="H92" s="7"/>
    </row>
    <row r="93" spans="1:8" s="1" customFormat="1" ht="21.75" customHeight="1">
      <c r="A93" s="6">
        <v>91</v>
      </c>
      <c r="B93" s="7" t="s">
        <v>144</v>
      </c>
      <c r="C93" s="7" t="s">
        <v>139</v>
      </c>
      <c r="D93" s="7" t="str">
        <f>"2021014804"</f>
        <v>2021014804</v>
      </c>
      <c r="E93" s="7">
        <v>85</v>
      </c>
      <c r="F93" s="7">
        <v>80.6</v>
      </c>
      <c r="G93" s="7">
        <f t="shared" si="5"/>
        <v>83.24000000000001</v>
      </c>
      <c r="H93" s="7"/>
    </row>
  </sheetData>
  <sheetProtection/>
  <mergeCells count="1">
    <mergeCell ref="A1:H1"/>
  </mergeCells>
  <printOptions horizontalCentered="1"/>
  <pageMargins left="0.1968503937007874" right="0.11811023622047245" top="0.15748031496062992" bottom="0.15748031496062992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༄feitionlོོིེཾ༅飞星ཽ࿐</cp:lastModifiedBy>
  <cp:lastPrinted>2021-09-22T01:12:54Z</cp:lastPrinted>
  <dcterms:created xsi:type="dcterms:W3CDTF">2021-08-22T13:45:17Z</dcterms:created>
  <dcterms:modified xsi:type="dcterms:W3CDTF">2021-09-22T08:50:10Z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6814634796D24B2193AA7EC2092F5D08</vt:lpwstr>
  </property>
  <property fmtid="{D5CDD505-2E9C-101B-9397-08002B2CF9AE}" pid="4" name="KSOProductBuildV">
    <vt:lpwstr>2052-11.1.0.10938</vt:lpwstr>
  </property>
</Properties>
</file>