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递补" sheetId="1" r:id="rId1"/>
  </sheets>
  <definedNames>
    <definedName name="_xlnm.Print_Titles" localSheetId="0">'递补'!$3:$3</definedName>
  </definedNames>
  <calcPr fullCalcOnLoad="1"/>
</workbook>
</file>

<file path=xl/sharedStrings.xml><?xml version="1.0" encoding="utf-8"?>
<sst xmlns="http://schemas.openxmlformats.org/spreadsheetml/2006/main" count="27" uniqueCount="25">
  <si>
    <t>利辛县2020年中小学教师第二次招聘专业测试人员名单</t>
  </si>
  <si>
    <t>序号</t>
  </si>
  <si>
    <t>报考岗位</t>
  </si>
  <si>
    <t>姓名</t>
  </si>
  <si>
    <t>性别</t>
  </si>
  <si>
    <t>准考证号</t>
  </si>
  <si>
    <t>教育综合知识</t>
  </si>
  <si>
    <t>学科专业知识</t>
  </si>
  <si>
    <t>合成成绩</t>
  </si>
  <si>
    <t>加分</t>
  </si>
  <si>
    <t>笔试总成绩</t>
  </si>
  <si>
    <t>面试成绩</t>
  </si>
  <si>
    <t>2001_高中语文1组</t>
  </si>
  <si>
    <t>2008_高中物理2组</t>
  </si>
  <si>
    <t>2014_高中思想政治2组</t>
  </si>
  <si>
    <t>2018_高中地理2组</t>
  </si>
  <si>
    <t>2019_初中语文1组</t>
  </si>
  <si>
    <t>2022_初中数学2组</t>
  </si>
  <si>
    <t>2023_初中英语1组</t>
  </si>
  <si>
    <t>2027_初中化学1组</t>
  </si>
  <si>
    <t>2030_初中道德与法治2组</t>
  </si>
  <si>
    <t>2034_初中地理2组</t>
  </si>
  <si>
    <t>2039_初中美术1组</t>
  </si>
  <si>
    <t>2044_小学数学2组</t>
  </si>
  <si>
    <t>2050_小学体育2组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</si>
</sst>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2" fillId="0" borderId="10" xfId="65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17"/>
  <sheetViews>
    <sheetView tabSelected="1" zoomScaleSheetLayoutView="100" workbookViewId="0" topLeftCell="A1">
      <selection activeCell="C23" sqref="C23"/>
    </sheetView>
  </sheetViews>
  <sheetFormatPr defaultColWidth="9.00390625" defaultRowHeight="14.25"/>
  <cols>
    <col min="1" max="1" width="5.875" style="1" customWidth="1"/>
    <col min="2" max="2" width="24.25390625" style="1" customWidth="1"/>
    <col min="3" max="3" width="8.50390625" style="1" customWidth="1"/>
    <col min="4" max="4" width="4.00390625" style="1" customWidth="1"/>
    <col min="5" max="5" width="13.00390625" style="1" customWidth="1"/>
    <col min="6" max="8" width="9.00390625" style="1" customWidth="1"/>
    <col min="9" max="9" width="6.00390625" style="1" customWidth="1"/>
    <col min="10" max="10" width="9.00390625" style="1" customWidth="1"/>
    <col min="11" max="11" width="11.125" style="1" customWidth="1"/>
    <col min="12" max="12" width="10.875" style="1" customWidth="1"/>
    <col min="13" max="220" width="9.00390625" style="1" customWidth="1"/>
  </cols>
  <sheetData>
    <row r="1" spans="1:12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s="1" customFormat="1" ht="2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8</v>
      </c>
    </row>
    <row r="4" spans="1:12" s="2" customFormat="1" ht="21" customHeight="1">
      <c r="A4" s="6">
        <v>1</v>
      </c>
      <c r="B4" s="7" t="s">
        <v>12</v>
      </c>
      <c r="C4" s="7" t="str">
        <f>"李蒙"</f>
        <v>李蒙</v>
      </c>
      <c r="D4" s="7" t="str">
        <f>"女"</f>
        <v>女</v>
      </c>
      <c r="E4" s="7" t="str">
        <f>"20200207917"</f>
        <v>20200207917</v>
      </c>
      <c r="F4" s="8">
        <v>89.5</v>
      </c>
      <c r="G4" s="8">
        <v>109.21</v>
      </c>
      <c r="H4" s="8">
        <v>101.33</v>
      </c>
      <c r="I4" s="8"/>
      <c r="J4" s="8">
        <v>101.33</v>
      </c>
      <c r="K4" s="9">
        <v>77.8</v>
      </c>
      <c r="L4" s="10">
        <f>J4/1.2*0.6+K4*0.4</f>
        <v>81.785</v>
      </c>
    </row>
    <row r="5" spans="1:12" s="2" customFormat="1" ht="21" customHeight="1">
      <c r="A5" s="6">
        <v>2</v>
      </c>
      <c r="B5" s="7" t="s">
        <v>13</v>
      </c>
      <c r="C5" s="7" t="str">
        <f>"薛席"</f>
        <v>薛席</v>
      </c>
      <c r="D5" s="7" t="str">
        <f>"男"</f>
        <v>男</v>
      </c>
      <c r="E5" s="7" t="str">
        <f>"20200211928"</f>
        <v>20200211928</v>
      </c>
      <c r="F5" s="8">
        <v>87.45</v>
      </c>
      <c r="G5" s="8">
        <v>70.36</v>
      </c>
      <c r="H5" s="8">
        <v>77.2</v>
      </c>
      <c r="I5" s="8"/>
      <c r="J5" s="8">
        <v>77.2</v>
      </c>
      <c r="K5" s="9">
        <v>73.4</v>
      </c>
      <c r="L5" s="10">
        <f>J5/1.2*0.6+K5*0.4</f>
        <v>67.96000000000001</v>
      </c>
    </row>
    <row r="6" spans="1:12" s="2" customFormat="1" ht="21" customHeight="1">
      <c r="A6" s="6">
        <v>3</v>
      </c>
      <c r="B6" s="7" t="s">
        <v>14</v>
      </c>
      <c r="C6" s="7" t="str">
        <f>"王康"</f>
        <v>王康</v>
      </c>
      <c r="D6" s="7" t="str">
        <f>"男"</f>
        <v>男</v>
      </c>
      <c r="E6" s="7" t="str">
        <f>"20200207724"</f>
        <v>20200207724</v>
      </c>
      <c r="F6" s="8">
        <v>83.4</v>
      </c>
      <c r="G6" s="8">
        <v>78.66</v>
      </c>
      <c r="H6" s="8">
        <v>80.56</v>
      </c>
      <c r="I6" s="8"/>
      <c r="J6" s="8">
        <v>80.56</v>
      </c>
      <c r="K6" s="9">
        <v>84.2</v>
      </c>
      <c r="L6" s="10">
        <f>J6/1.2*0.6+K6*0.4</f>
        <v>73.96000000000001</v>
      </c>
    </row>
    <row r="7" spans="1:12" s="2" customFormat="1" ht="21" customHeight="1">
      <c r="A7" s="6">
        <v>4</v>
      </c>
      <c r="B7" s="7" t="s">
        <v>15</v>
      </c>
      <c r="C7" s="7" t="str">
        <f>"岳成"</f>
        <v>岳成</v>
      </c>
      <c r="D7" s="7" t="str">
        <f>"男"</f>
        <v>男</v>
      </c>
      <c r="E7" s="7" t="str">
        <f>"20200206923"</f>
        <v>20200206923</v>
      </c>
      <c r="F7" s="8">
        <v>74.45</v>
      </c>
      <c r="G7" s="8">
        <v>87.56</v>
      </c>
      <c r="H7" s="8">
        <v>82.32</v>
      </c>
      <c r="I7" s="8"/>
      <c r="J7" s="8">
        <v>82.32</v>
      </c>
      <c r="K7" s="9">
        <v>81.8</v>
      </c>
      <c r="L7" s="10">
        <f>J7/1.2*0.6+K7*0.4</f>
        <v>73.88</v>
      </c>
    </row>
    <row r="8" spans="1:12" s="2" customFormat="1" ht="21" customHeight="1">
      <c r="A8" s="6">
        <v>5</v>
      </c>
      <c r="B8" s="7" t="s">
        <v>15</v>
      </c>
      <c r="C8" s="7" t="str">
        <f>"胡靖"</f>
        <v>胡靖</v>
      </c>
      <c r="D8" s="7" t="str">
        <f>"女"</f>
        <v>女</v>
      </c>
      <c r="E8" s="7" t="str">
        <f>"20200206928"</f>
        <v>20200206928</v>
      </c>
      <c r="F8" s="8">
        <v>79.1</v>
      </c>
      <c r="G8" s="8">
        <v>86.54</v>
      </c>
      <c r="H8" s="8">
        <v>83.56</v>
      </c>
      <c r="I8" s="8"/>
      <c r="J8" s="8">
        <v>83.56</v>
      </c>
      <c r="K8" s="9">
        <v>77.8</v>
      </c>
      <c r="L8" s="10">
        <f>J8/1.2*0.6+K8*0.4</f>
        <v>72.9</v>
      </c>
    </row>
    <row r="9" spans="1:12" s="2" customFormat="1" ht="21" customHeight="1">
      <c r="A9" s="6">
        <v>6</v>
      </c>
      <c r="B9" s="7" t="s">
        <v>16</v>
      </c>
      <c r="C9" s="7" t="str">
        <f>"朱雨青"</f>
        <v>朱雨青</v>
      </c>
      <c r="D9" s="7" t="str">
        <f>"女"</f>
        <v>女</v>
      </c>
      <c r="E9" s="7" t="str">
        <f>"20200105718"</f>
        <v>20200105718</v>
      </c>
      <c r="F9" s="8">
        <v>84.05</v>
      </c>
      <c r="G9" s="8">
        <v>102.69</v>
      </c>
      <c r="H9" s="8">
        <v>95.23</v>
      </c>
      <c r="I9" s="8"/>
      <c r="J9" s="8">
        <v>95.23</v>
      </c>
      <c r="K9" s="9">
        <v>83.2</v>
      </c>
      <c r="L9" s="10">
        <f>J9/1.2*0.6+K9*0.4</f>
        <v>80.89500000000001</v>
      </c>
    </row>
    <row r="10" spans="1:12" s="2" customFormat="1" ht="21" customHeight="1">
      <c r="A10" s="6">
        <v>7</v>
      </c>
      <c r="B10" s="7" t="s">
        <v>17</v>
      </c>
      <c r="C10" s="7" t="str">
        <f>"卢利智"</f>
        <v>卢利智</v>
      </c>
      <c r="D10" s="7" t="str">
        <f>"女"</f>
        <v>女</v>
      </c>
      <c r="E10" s="7" t="str">
        <f>"20200106127"</f>
        <v>20200106127</v>
      </c>
      <c r="F10" s="8">
        <v>96.55</v>
      </c>
      <c r="G10" s="8">
        <v>83.87</v>
      </c>
      <c r="H10" s="8">
        <v>88.94</v>
      </c>
      <c r="I10" s="8"/>
      <c r="J10" s="8">
        <v>88.94</v>
      </c>
      <c r="K10" s="9">
        <v>88</v>
      </c>
      <c r="L10" s="10">
        <f>J10/1.2*0.6+K10*0.4</f>
        <v>79.67000000000002</v>
      </c>
    </row>
    <row r="11" spans="1:12" s="2" customFormat="1" ht="21" customHeight="1">
      <c r="A11" s="6">
        <v>8</v>
      </c>
      <c r="B11" s="7" t="s">
        <v>18</v>
      </c>
      <c r="C11" s="7" t="str">
        <f>"王林林"</f>
        <v>王林林</v>
      </c>
      <c r="D11" s="7" t="str">
        <f>"女"</f>
        <v>女</v>
      </c>
      <c r="E11" s="7" t="str">
        <f>"20200106305"</f>
        <v>20200106305</v>
      </c>
      <c r="F11" s="8">
        <v>88.95</v>
      </c>
      <c r="G11" s="8">
        <v>99.46</v>
      </c>
      <c r="H11" s="8">
        <v>95.26</v>
      </c>
      <c r="I11" s="8"/>
      <c r="J11" s="8">
        <v>95.26</v>
      </c>
      <c r="K11" s="9">
        <v>84</v>
      </c>
      <c r="L11" s="10">
        <f>J11/1.2*0.6+K11*0.4</f>
        <v>81.23</v>
      </c>
    </row>
    <row r="12" spans="1:12" s="2" customFormat="1" ht="21" customHeight="1">
      <c r="A12" s="6">
        <v>9</v>
      </c>
      <c r="B12" s="7" t="s">
        <v>19</v>
      </c>
      <c r="C12" s="7" t="str">
        <f>"冯杰"</f>
        <v>冯杰</v>
      </c>
      <c r="D12" s="7" t="str">
        <f>"女"</f>
        <v>女</v>
      </c>
      <c r="E12" s="7" t="str">
        <f>"20200206701"</f>
        <v>20200206701</v>
      </c>
      <c r="F12" s="8">
        <v>94.2</v>
      </c>
      <c r="G12" s="8">
        <v>95.43</v>
      </c>
      <c r="H12" s="8">
        <v>94.94</v>
      </c>
      <c r="I12" s="8"/>
      <c r="J12" s="8">
        <v>94.94</v>
      </c>
      <c r="K12" s="9">
        <v>84.2</v>
      </c>
      <c r="L12" s="10">
        <f>J12/1.2*0.6+K12*0.4</f>
        <v>81.15</v>
      </c>
    </row>
    <row r="13" spans="1:12" s="2" customFormat="1" ht="21" customHeight="1">
      <c r="A13" s="6">
        <v>10</v>
      </c>
      <c r="B13" s="7" t="s">
        <v>20</v>
      </c>
      <c r="C13" s="7" t="str">
        <f>"杨玲"</f>
        <v>杨玲</v>
      </c>
      <c r="D13" s="7" t="str">
        <f>"女"</f>
        <v>女</v>
      </c>
      <c r="E13" s="7" t="str">
        <f>"20200211813"</f>
        <v>20200211813</v>
      </c>
      <c r="F13" s="8">
        <v>92.2</v>
      </c>
      <c r="G13" s="8">
        <v>98.28</v>
      </c>
      <c r="H13" s="8">
        <v>95.85</v>
      </c>
      <c r="I13" s="8"/>
      <c r="J13" s="8">
        <v>95.85</v>
      </c>
      <c r="K13" s="9">
        <v>83</v>
      </c>
      <c r="L13" s="10">
        <f>J13/1.2*0.6+K13*0.4</f>
        <v>81.125</v>
      </c>
    </row>
    <row r="14" spans="1:223" s="2" customFormat="1" ht="21" customHeight="1">
      <c r="A14" s="6">
        <v>11</v>
      </c>
      <c r="B14" s="7" t="s">
        <v>21</v>
      </c>
      <c r="C14" s="7" t="str">
        <f>"王佳颖"</f>
        <v>王佳颖</v>
      </c>
      <c r="D14" s="7" t="str">
        <f>"女"</f>
        <v>女</v>
      </c>
      <c r="E14" s="7" t="str">
        <f>"20200212324"</f>
        <v>20200212324</v>
      </c>
      <c r="F14" s="8">
        <v>86.05</v>
      </c>
      <c r="G14" s="8">
        <v>93.02</v>
      </c>
      <c r="H14" s="8">
        <v>90.23</v>
      </c>
      <c r="I14" s="8"/>
      <c r="J14" s="8">
        <v>90.23</v>
      </c>
      <c r="K14" s="9">
        <v>81.8</v>
      </c>
      <c r="L14" s="10">
        <f>J14/1.2*0.6+K14*0.4</f>
        <v>77.83500000000001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</row>
    <row r="15" spans="1:12" s="2" customFormat="1" ht="21" customHeight="1">
      <c r="A15" s="6">
        <v>12</v>
      </c>
      <c r="B15" s="7" t="s">
        <v>22</v>
      </c>
      <c r="C15" s="7" t="str">
        <f>"潘宇"</f>
        <v>潘宇</v>
      </c>
      <c r="D15" s="7" t="str">
        <f>"女"</f>
        <v>女</v>
      </c>
      <c r="E15" s="7" t="str">
        <f>"20200207312"</f>
        <v>20200207312</v>
      </c>
      <c r="F15" s="8">
        <v>95.15</v>
      </c>
      <c r="G15" s="8">
        <v>101.96</v>
      </c>
      <c r="H15" s="8">
        <v>99.24</v>
      </c>
      <c r="I15" s="8"/>
      <c r="J15" s="8">
        <v>99.24</v>
      </c>
      <c r="K15" s="9">
        <v>85.64</v>
      </c>
      <c r="L15" s="10">
        <f>J15/1.2*0.6+K15*0.4</f>
        <v>83.876</v>
      </c>
    </row>
    <row r="16" spans="1:12" s="2" customFormat="1" ht="21" customHeight="1">
      <c r="A16" s="6">
        <v>13</v>
      </c>
      <c r="B16" s="7" t="s">
        <v>23</v>
      </c>
      <c r="C16" s="7" t="str">
        <f>"王琳珺"</f>
        <v>王琳珺</v>
      </c>
      <c r="D16" s="7" t="str">
        <f>"女"</f>
        <v>女</v>
      </c>
      <c r="E16" s="7" t="str">
        <f>"20200210616"</f>
        <v>20200210616</v>
      </c>
      <c r="F16" s="8">
        <v>91</v>
      </c>
      <c r="G16" s="8">
        <v>95.84</v>
      </c>
      <c r="H16" s="8">
        <v>93.9</v>
      </c>
      <c r="I16" s="8"/>
      <c r="J16" s="8">
        <v>93.9</v>
      </c>
      <c r="K16" s="9">
        <v>79</v>
      </c>
      <c r="L16" s="10">
        <f>J16/1.2*0.6+K16*0.4</f>
        <v>78.55000000000001</v>
      </c>
    </row>
    <row r="17" spans="1:12" s="2" customFormat="1" ht="21" customHeight="1">
      <c r="A17" s="6">
        <v>14</v>
      </c>
      <c r="B17" s="7" t="s">
        <v>24</v>
      </c>
      <c r="C17" s="7" t="str">
        <f>"刘俊峰"</f>
        <v>刘俊峰</v>
      </c>
      <c r="D17" s="7" t="str">
        <f>"男"</f>
        <v>男</v>
      </c>
      <c r="E17" s="7" t="str">
        <f>"20200104915"</f>
        <v>20200104915</v>
      </c>
      <c r="F17" s="8">
        <v>94.75</v>
      </c>
      <c r="G17" s="8">
        <v>86.72</v>
      </c>
      <c r="H17" s="8">
        <v>89.93</v>
      </c>
      <c r="I17" s="8"/>
      <c r="J17" s="8">
        <v>89.93</v>
      </c>
      <c r="K17" s="9">
        <v>82.6</v>
      </c>
      <c r="L17" s="10">
        <f>J17/1.2*0.6+K17*0.4</f>
        <v>78.005</v>
      </c>
    </row>
  </sheetData>
  <sheetProtection/>
  <mergeCells count="1">
    <mergeCell ref="A1:L1"/>
  </mergeCells>
  <printOptions horizontalCentered="1"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2016-07-28T00:26:55Z</cp:lastPrinted>
  <dcterms:created xsi:type="dcterms:W3CDTF">2009-07-14T03:19:54Z</dcterms:created>
  <dcterms:modified xsi:type="dcterms:W3CDTF">2021-03-29T02:53:08Z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