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720" windowHeight="1362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4" i="1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<sst xmlns="http://schemas.openxmlformats.org/spreadsheetml/2006/main" count="382" uniqueCount="65">
  <si>
    <t>序号</t>
  </si>
  <si>
    <t>报考岗位</t>
  </si>
  <si>
    <t>准考证号</t>
  </si>
  <si>
    <t>教育综合知识</t>
  </si>
  <si>
    <t>学科专业知识</t>
  </si>
  <si>
    <t>笔试合成成绩</t>
    <phoneticPr fontId="3" type="noConversion"/>
  </si>
  <si>
    <t>加分</t>
  </si>
  <si>
    <t>笔试总成绩</t>
  </si>
  <si>
    <t>面试成绩</t>
  </si>
  <si>
    <t>合成成绩</t>
    <phoneticPr fontId="3" type="noConversion"/>
  </si>
  <si>
    <t>2001_高中语文1组</t>
  </si>
  <si>
    <t>2002_高中语文2组</t>
  </si>
  <si>
    <t>2003_高中数学1组</t>
  </si>
  <si>
    <t>2004_高中数学2组</t>
  </si>
  <si>
    <t>2005_高中英语1组</t>
  </si>
  <si>
    <t>2006_高中英语2组</t>
  </si>
  <si>
    <t>2007_高中物理1组</t>
  </si>
  <si>
    <t>2008_高中物理2组</t>
  </si>
  <si>
    <t>2009_高中化学1组</t>
  </si>
  <si>
    <t>2010_高中化学2组</t>
  </si>
  <si>
    <t>2011_高中生物1组</t>
  </si>
  <si>
    <t>2012_高中生物2组</t>
  </si>
  <si>
    <t>2013_高中思想政治1组</t>
  </si>
  <si>
    <t>2014_高中思想政治2组</t>
  </si>
  <si>
    <t>2015_高中历史1组</t>
  </si>
  <si>
    <t>2016_高中历史2组</t>
  </si>
  <si>
    <t>2017_高中地理1组</t>
  </si>
  <si>
    <t>2018_高中地理2组</t>
  </si>
  <si>
    <t>2019_初中语文1组</t>
  </si>
  <si>
    <t>2020_初中语文2组</t>
  </si>
  <si>
    <t>2021_初中数学1组</t>
  </si>
  <si>
    <t>2022_初中数学2组</t>
  </si>
  <si>
    <t>2023_初中英语1组</t>
  </si>
  <si>
    <t>2024_初中英语2组</t>
  </si>
  <si>
    <t>2025_初中物理1组</t>
  </si>
  <si>
    <t>2026_初中物理2组</t>
  </si>
  <si>
    <t>2027_初中化学1组</t>
  </si>
  <si>
    <t>2028_初中化学2组</t>
  </si>
  <si>
    <t>2029_初中道德与法治1组</t>
  </si>
  <si>
    <t>2030_初中道德与法治2组</t>
  </si>
  <si>
    <t>2031_初中历史1组</t>
  </si>
  <si>
    <t>2032_初中历史2组</t>
  </si>
  <si>
    <t>2033_初中地理1组</t>
  </si>
  <si>
    <t>2034_初中地理2组</t>
  </si>
  <si>
    <t>2035_初中音乐1组</t>
  </si>
  <si>
    <t>2036_初中音乐2组</t>
  </si>
  <si>
    <t>2037_初中体育1组</t>
  </si>
  <si>
    <t>2038_初中体育2组</t>
  </si>
  <si>
    <t>2039_初中美术1组</t>
  </si>
  <si>
    <t>2040_初中美术2组</t>
  </si>
  <si>
    <t>2041_小学语文1组</t>
  </si>
  <si>
    <t>2042_小学语文2组</t>
  </si>
  <si>
    <t>2043_小学数学1组</t>
  </si>
  <si>
    <t>2044_小学数学2组</t>
  </si>
  <si>
    <t>2045_小学英语1组</t>
  </si>
  <si>
    <t>2046_小学英语2组</t>
  </si>
  <si>
    <t>2047_小学音乐1组</t>
  </si>
  <si>
    <t>2048_小学音乐2组</t>
  </si>
  <si>
    <t>2049_小学体育1组</t>
  </si>
  <si>
    <t>2050_小学体育2组</t>
  </si>
  <si>
    <t>2051_小学美术1组</t>
  </si>
  <si>
    <t>2052_小学美术2组</t>
  </si>
  <si>
    <t>2053_小学道德与法治1组</t>
  </si>
  <si>
    <t>2054_小学道德与法治2组</t>
  </si>
  <si>
    <t>利辛县2020年中小学新任教师第二次公开招聘专业测试人员合成成绩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</si>
</sst>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等线"/>
      <family val="2"/>
      <charset val="134"/>
      <scheme val="minor"/>
    </font>
    <font>
      <b/>
      <sz val="2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5"/>
  <sheetViews>
    <sheetView tabSelected="1" workbookViewId="0">
      <selection activeCell="A2" sqref="A2"/>
    </sheetView>
  </sheetViews>
  <sheetFormatPr defaultRowHeight="13.5"/>
  <cols>
    <col min="1" max="1" width="5.875" style="2" customWidth="1"/>
    <col min="2" max="2" width="18.5" customWidth="1"/>
    <col min="3" max="3" width="12.875" style="2" customWidth="1"/>
    <col min="4" max="4" width="15.125" customWidth="1"/>
    <col min="5" max="5" width="15.375" customWidth="1"/>
    <col min="6" max="6" width="13.5" customWidth="1"/>
    <col min="7" max="7" width="6.5" customWidth="1"/>
    <col min="8" max="8" width="13" customWidth="1"/>
    <col min="9" max="9" width="10.375" style="2" customWidth="1"/>
    <col min="10" max="10" width="10.75" style="2" customWidth="1"/>
    <col min="11" max="11" width="9" style="1"/>
    <col min="257" max="257" width="5.875" customWidth="1"/>
    <col min="258" max="258" width="18.5" customWidth="1"/>
    <col min="259" max="259" width="12.875" customWidth="1"/>
    <col min="260" max="260" width="15.125" customWidth="1"/>
    <col min="261" max="261" width="15.375" customWidth="1"/>
    <col min="262" max="262" width="13.5" customWidth="1"/>
    <col min="263" max="263" width="6.5" customWidth="1"/>
    <col min="264" max="264" width="13" customWidth="1"/>
    <col min="265" max="265" width="10.375" customWidth="1"/>
    <col min="266" max="266" width="10.75" customWidth="1"/>
    <col min="513" max="513" width="5.875" customWidth="1"/>
    <col min="514" max="514" width="18.5" customWidth="1"/>
    <col min="515" max="515" width="12.875" customWidth="1"/>
    <col min="516" max="516" width="15.125" customWidth="1"/>
    <col min="517" max="517" width="15.375" customWidth="1"/>
    <col min="518" max="518" width="13.5" customWidth="1"/>
    <col min="519" max="519" width="6.5" customWidth="1"/>
    <col min="520" max="520" width="13" customWidth="1"/>
    <col min="521" max="521" width="10.375" customWidth="1"/>
    <col min="522" max="522" width="10.75" customWidth="1"/>
    <col min="769" max="769" width="5.875" customWidth="1"/>
    <col min="770" max="770" width="18.5" customWidth="1"/>
    <col min="771" max="771" width="12.875" customWidth="1"/>
    <col min="772" max="772" width="15.125" customWidth="1"/>
    <col min="773" max="773" width="15.375" customWidth="1"/>
    <col min="774" max="774" width="13.5" customWidth="1"/>
    <col min="775" max="775" width="6.5" customWidth="1"/>
    <col min="776" max="776" width="13" customWidth="1"/>
    <col min="777" max="777" width="10.375" customWidth="1"/>
    <col min="778" max="778" width="10.75" customWidth="1"/>
    <col min="1025" max="1025" width="5.875" customWidth="1"/>
    <col min="1026" max="1026" width="18.5" customWidth="1"/>
    <col min="1027" max="1027" width="12.875" customWidth="1"/>
    <col min="1028" max="1028" width="15.125" customWidth="1"/>
    <col min="1029" max="1029" width="15.375" customWidth="1"/>
    <col min="1030" max="1030" width="13.5" customWidth="1"/>
    <col min="1031" max="1031" width="6.5" customWidth="1"/>
    <col min="1032" max="1032" width="13" customWidth="1"/>
    <col min="1033" max="1033" width="10.375" customWidth="1"/>
    <col min="1034" max="1034" width="10.75" customWidth="1"/>
    <col min="1281" max="1281" width="5.875" customWidth="1"/>
    <col min="1282" max="1282" width="18.5" customWidth="1"/>
    <col min="1283" max="1283" width="12.875" customWidth="1"/>
    <col min="1284" max="1284" width="15.125" customWidth="1"/>
    <col min="1285" max="1285" width="15.375" customWidth="1"/>
    <col min="1286" max="1286" width="13.5" customWidth="1"/>
    <col min="1287" max="1287" width="6.5" customWidth="1"/>
    <col min="1288" max="1288" width="13" customWidth="1"/>
    <col min="1289" max="1289" width="10.375" customWidth="1"/>
    <col min="1290" max="1290" width="10.75" customWidth="1"/>
    <col min="1537" max="1537" width="5.875" customWidth="1"/>
    <col min="1538" max="1538" width="18.5" customWidth="1"/>
    <col min="1539" max="1539" width="12.875" customWidth="1"/>
    <col min="1540" max="1540" width="15.125" customWidth="1"/>
    <col min="1541" max="1541" width="15.375" customWidth="1"/>
    <col min="1542" max="1542" width="13.5" customWidth="1"/>
    <col min="1543" max="1543" width="6.5" customWidth="1"/>
    <col min="1544" max="1544" width="13" customWidth="1"/>
    <col min="1545" max="1545" width="10.375" customWidth="1"/>
    <col min="1546" max="1546" width="10.75" customWidth="1"/>
    <col min="1793" max="1793" width="5.875" customWidth="1"/>
    <col min="1794" max="1794" width="18.5" customWidth="1"/>
    <col min="1795" max="1795" width="12.875" customWidth="1"/>
    <col min="1796" max="1796" width="15.125" customWidth="1"/>
    <col min="1797" max="1797" width="15.375" customWidth="1"/>
    <col min="1798" max="1798" width="13.5" customWidth="1"/>
    <col min="1799" max="1799" width="6.5" customWidth="1"/>
    <col min="1800" max="1800" width="13" customWidth="1"/>
    <col min="1801" max="1801" width="10.375" customWidth="1"/>
    <col min="1802" max="1802" width="10.75" customWidth="1"/>
    <col min="2049" max="2049" width="5.875" customWidth="1"/>
    <col min="2050" max="2050" width="18.5" customWidth="1"/>
    <col min="2051" max="2051" width="12.875" customWidth="1"/>
    <col min="2052" max="2052" width="15.125" customWidth="1"/>
    <col min="2053" max="2053" width="15.375" customWidth="1"/>
    <col min="2054" max="2054" width="13.5" customWidth="1"/>
    <col min="2055" max="2055" width="6.5" customWidth="1"/>
    <col min="2056" max="2056" width="13" customWidth="1"/>
    <col min="2057" max="2057" width="10.375" customWidth="1"/>
    <col min="2058" max="2058" width="10.75" customWidth="1"/>
    <col min="2305" max="2305" width="5.875" customWidth="1"/>
    <col min="2306" max="2306" width="18.5" customWidth="1"/>
    <col min="2307" max="2307" width="12.875" customWidth="1"/>
    <col min="2308" max="2308" width="15.125" customWidth="1"/>
    <col min="2309" max="2309" width="15.375" customWidth="1"/>
    <col min="2310" max="2310" width="13.5" customWidth="1"/>
    <col min="2311" max="2311" width="6.5" customWidth="1"/>
    <col min="2312" max="2312" width="13" customWidth="1"/>
    <col min="2313" max="2313" width="10.375" customWidth="1"/>
    <col min="2314" max="2314" width="10.75" customWidth="1"/>
    <col min="2561" max="2561" width="5.875" customWidth="1"/>
    <col min="2562" max="2562" width="18.5" customWidth="1"/>
    <col min="2563" max="2563" width="12.875" customWidth="1"/>
    <col min="2564" max="2564" width="15.125" customWidth="1"/>
    <col min="2565" max="2565" width="15.375" customWidth="1"/>
    <col min="2566" max="2566" width="13.5" customWidth="1"/>
    <col min="2567" max="2567" width="6.5" customWidth="1"/>
    <col min="2568" max="2568" width="13" customWidth="1"/>
    <col min="2569" max="2569" width="10.375" customWidth="1"/>
    <col min="2570" max="2570" width="10.75" customWidth="1"/>
    <col min="2817" max="2817" width="5.875" customWidth="1"/>
    <col min="2818" max="2818" width="18.5" customWidth="1"/>
    <col min="2819" max="2819" width="12.875" customWidth="1"/>
    <col min="2820" max="2820" width="15.125" customWidth="1"/>
    <col min="2821" max="2821" width="15.375" customWidth="1"/>
    <col min="2822" max="2822" width="13.5" customWidth="1"/>
    <col min="2823" max="2823" width="6.5" customWidth="1"/>
    <col min="2824" max="2824" width="13" customWidth="1"/>
    <col min="2825" max="2825" width="10.375" customWidth="1"/>
    <col min="2826" max="2826" width="10.75" customWidth="1"/>
    <col min="3073" max="3073" width="5.875" customWidth="1"/>
    <col min="3074" max="3074" width="18.5" customWidth="1"/>
    <col min="3075" max="3075" width="12.875" customWidth="1"/>
    <col min="3076" max="3076" width="15.125" customWidth="1"/>
    <col min="3077" max="3077" width="15.375" customWidth="1"/>
    <col min="3078" max="3078" width="13.5" customWidth="1"/>
    <col min="3079" max="3079" width="6.5" customWidth="1"/>
    <col min="3080" max="3080" width="13" customWidth="1"/>
    <col min="3081" max="3081" width="10.375" customWidth="1"/>
    <col min="3082" max="3082" width="10.75" customWidth="1"/>
    <col min="3329" max="3329" width="5.875" customWidth="1"/>
    <col min="3330" max="3330" width="18.5" customWidth="1"/>
    <col min="3331" max="3331" width="12.875" customWidth="1"/>
    <col min="3332" max="3332" width="15.125" customWidth="1"/>
    <col min="3333" max="3333" width="15.375" customWidth="1"/>
    <col min="3334" max="3334" width="13.5" customWidth="1"/>
    <col min="3335" max="3335" width="6.5" customWidth="1"/>
    <col min="3336" max="3336" width="13" customWidth="1"/>
    <col min="3337" max="3337" width="10.375" customWidth="1"/>
    <col min="3338" max="3338" width="10.75" customWidth="1"/>
    <col min="3585" max="3585" width="5.875" customWidth="1"/>
    <col min="3586" max="3586" width="18.5" customWidth="1"/>
    <col min="3587" max="3587" width="12.875" customWidth="1"/>
    <col min="3588" max="3588" width="15.125" customWidth="1"/>
    <col min="3589" max="3589" width="15.375" customWidth="1"/>
    <col min="3590" max="3590" width="13.5" customWidth="1"/>
    <col min="3591" max="3591" width="6.5" customWidth="1"/>
    <col min="3592" max="3592" width="13" customWidth="1"/>
    <col min="3593" max="3593" width="10.375" customWidth="1"/>
    <col min="3594" max="3594" width="10.75" customWidth="1"/>
    <col min="3841" max="3841" width="5.875" customWidth="1"/>
    <col min="3842" max="3842" width="18.5" customWidth="1"/>
    <col min="3843" max="3843" width="12.875" customWidth="1"/>
    <col min="3844" max="3844" width="15.125" customWidth="1"/>
    <col min="3845" max="3845" width="15.375" customWidth="1"/>
    <col min="3846" max="3846" width="13.5" customWidth="1"/>
    <col min="3847" max="3847" width="6.5" customWidth="1"/>
    <col min="3848" max="3848" width="13" customWidth="1"/>
    <col min="3849" max="3849" width="10.375" customWidth="1"/>
    <col min="3850" max="3850" width="10.75" customWidth="1"/>
    <col min="4097" max="4097" width="5.875" customWidth="1"/>
    <col min="4098" max="4098" width="18.5" customWidth="1"/>
    <col min="4099" max="4099" width="12.875" customWidth="1"/>
    <col min="4100" max="4100" width="15.125" customWidth="1"/>
    <col min="4101" max="4101" width="15.375" customWidth="1"/>
    <col min="4102" max="4102" width="13.5" customWidth="1"/>
    <col min="4103" max="4103" width="6.5" customWidth="1"/>
    <col min="4104" max="4104" width="13" customWidth="1"/>
    <col min="4105" max="4105" width="10.375" customWidth="1"/>
    <col min="4106" max="4106" width="10.75" customWidth="1"/>
    <col min="4353" max="4353" width="5.875" customWidth="1"/>
    <col min="4354" max="4354" width="18.5" customWidth="1"/>
    <col min="4355" max="4355" width="12.875" customWidth="1"/>
    <col min="4356" max="4356" width="15.125" customWidth="1"/>
    <col min="4357" max="4357" width="15.375" customWidth="1"/>
    <col min="4358" max="4358" width="13.5" customWidth="1"/>
    <col min="4359" max="4359" width="6.5" customWidth="1"/>
    <col min="4360" max="4360" width="13" customWidth="1"/>
    <col min="4361" max="4361" width="10.375" customWidth="1"/>
    <col min="4362" max="4362" width="10.75" customWidth="1"/>
    <col min="4609" max="4609" width="5.875" customWidth="1"/>
    <col min="4610" max="4610" width="18.5" customWidth="1"/>
    <col min="4611" max="4611" width="12.875" customWidth="1"/>
    <col min="4612" max="4612" width="15.125" customWidth="1"/>
    <col min="4613" max="4613" width="15.375" customWidth="1"/>
    <col min="4614" max="4614" width="13.5" customWidth="1"/>
    <col min="4615" max="4615" width="6.5" customWidth="1"/>
    <col min="4616" max="4616" width="13" customWidth="1"/>
    <col min="4617" max="4617" width="10.375" customWidth="1"/>
    <col min="4618" max="4618" width="10.75" customWidth="1"/>
    <col min="4865" max="4865" width="5.875" customWidth="1"/>
    <col min="4866" max="4866" width="18.5" customWidth="1"/>
    <col min="4867" max="4867" width="12.875" customWidth="1"/>
    <col min="4868" max="4868" width="15.125" customWidth="1"/>
    <col min="4869" max="4869" width="15.375" customWidth="1"/>
    <col min="4870" max="4870" width="13.5" customWidth="1"/>
    <col min="4871" max="4871" width="6.5" customWidth="1"/>
    <col min="4872" max="4872" width="13" customWidth="1"/>
    <col min="4873" max="4873" width="10.375" customWidth="1"/>
    <col min="4874" max="4874" width="10.75" customWidth="1"/>
    <col min="5121" max="5121" width="5.875" customWidth="1"/>
    <col min="5122" max="5122" width="18.5" customWidth="1"/>
    <col min="5123" max="5123" width="12.875" customWidth="1"/>
    <col min="5124" max="5124" width="15.125" customWidth="1"/>
    <col min="5125" max="5125" width="15.375" customWidth="1"/>
    <col min="5126" max="5126" width="13.5" customWidth="1"/>
    <col min="5127" max="5127" width="6.5" customWidth="1"/>
    <col min="5128" max="5128" width="13" customWidth="1"/>
    <col min="5129" max="5129" width="10.375" customWidth="1"/>
    <col min="5130" max="5130" width="10.75" customWidth="1"/>
    <col min="5377" max="5377" width="5.875" customWidth="1"/>
    <col min="5378" max="5378" width="18.5" customWidth="1"/>
    <col min="5379" max="5379" width="12.875" customWidth="1"/>
    <col min="5380" max="5380" width="15.125" customWidth="1"/>
    <col min="5381" max="5381" width="15.375" customWidth="1"/>
    <col min="5382" max="5382" width="13.5" customWidth="1"/>
    <col min="5383" max="5383" width="6.5" customWidth="1"/>
    <col min="5384" max="5384" width="13" customWidth="1"/>
    <col min="5385" max="5385" width="10.375" customWidth="1"/>
    <col min="5386" max="5386" width="10.75" customWidth="1"/>
    <col min="5633" max="5633" width="5.875" customWidth="1"/>
    <col min="5634" max="5634" width="18.5" customWidth="1"/>
    <col min="5635" max="5635" width="12.875" customWidth="1"/>
    <col min="5636" max="5636" width="15.125" customWidth="1"/>
    <col min="5637" max="5637" width="15.375" customWidth="1"/>
    <col min="5638" max="5638" width="13.5" customWidth="1"/>
    <col min="5639" max="5639" width="6.5" customWidth="1"/>
    <col min="5640" max="5640" width="13" customWidth="1"/>
    <col min="5641" max="5641" width="10.375" customWidth="1"/>
    <col min="5642" max="5642" width="10.75" customWidth="1"/>
    <col min="5889" max="5889" width="5.875" customWidth="1"/>
    <col min="5890" max="5890" width="18.5" customWidth="1"/>
    <col min="5891" max="5891" width="12.875" customWidth="1"/>
    <col min="5892" max="5892" width="15.125" customWidth="1"/>
    <col min="5893" max="5893" width="15.375" customWidth="1"/>
    <col min="5894" max="5894" width="13.5" customWidth="1"/>
    <col min="5895" max="5895" width="6.5" customWidth="1"/>
    <col min="5896" max="5896" width="13" customWidth="1"/>
    <col min="5897" max="5897" width="10.375" customWidth="1"/>
    <col min="5898" max="5898" width="10.75" customWidth="1"/>
    <col min="6145" max="6145" width="5.875" customWidth="1"/>
    <col min="6146" max="6146" width="18.5" customWidth="1"/>
    <col min="6147" max="6147" width="12.875" customWidth="1"/>
    <col min="6148" max="6148" width="15.125" customWidth="1"/>
    <col min="6149" max="6149" width="15.375" customWidth="1"/>
    <col min="6150" max="6150" width="13.5" customWidth="1"/>
    <col min="6151" max="6151" width="6.5" customWidth="1"/>
    <col min="6152" max="6152" width="13" customWidth="1"/>
    <col min="6153" max="6153" width="10.375" customWidth="1"/>
    <col min="6154" max="6154" width="10.75" customWidth="1"/>
    <col min="6401" max="6401" width="5.875" customWidth="1"/>
    <col min="6402" max="6402" width="18.5" customWidth="1"/>
    <col min="6403" max="6403" width="12.875" customWidth="1"/>
    <col min="6404" max="6404" width="15.125" customWidth="1"/>
    <col min="6405" max="6405" width="15.375" customWidth="1"/>
    <col min="6406" max="6406" width="13.5" customWidth="1"/>
    <col min="6407" max="6407" width="6.5" customWidth="1"/>
    <col min="6408" max="6408" width="13" customWidth="1"/>
    <col min="6409" max="6409" width="10.375" customWidth="1"/>
    <col min="6410" max="6410" width="10.75" customWidth="1"/>
    <col min="6657" max="6657" width="5.875" customWidth="1"/>
    <col min="6658" max="6658" width="18.5" customWidth="1"/>
    <col min="6659" max="6659" width="12.875" customWidth="1"/>
    <col min="6660" max="6660" width="15.125" customWidth="1"/>
    <col min="6661" max="6661" width="15.375" customWidth="1"/>
    <col min="6662" max="6662" width="13.5" customWidth="1"/>
    <col min="6663" max="6663" width="6.5" customWidth="1"/>
    <col min="6664" max="6664" width="13" customWidth="1"/>
    <col min="6665" max="6665" width="10.375" customWidth="1"/>
    <col min="6666" max="6666" width="10.75" customWidth="1"/>
    <col min="6913" max="6913" width="5.875" customWidth="1"/>
    <col min="6914" max="6914" width="18.5" customWidth="1"/>
    <col min="6915" max="6915" width="12.875" customWidth="1"/>
    <col min="6916" max="6916" width="15.125" customWidth="1"/>
    <col min="6917" max="6917" width="15.375" customWidth="1"/>
    <col min="6918" max="6918" width="13.5" customWidth="1"/>
    <col min="6919" max="6919" width="6.5" customWidth="1"/>
    <col min="6920" max="6920" width="13" customWidth="1"/>
    <col min="6921" max="6921" width="10.375" customWidth="1"/>
    <col min="6922" max="6922" width="10.75" customWidth="1"/>
    <col min="7169" max="7169" width="5.875" customWidth="1"/>
    <col min="7170" max="7170" width="18.5" customWidth="1"/>
    <col min="7171" max="7171" width="12.875" customWidth="1"/>
    <col min="7172" max="7172" width="15.125" customWidth="1"/>
    <col min="7173" max="7173" width="15.375" customWidth="1"/>
    <col min="7174" max="7174" width="13.5" customWidth="1"/>
    <col min="7175" max="7175" width="6.5" customWidth="1"/>
    <col min="7176" max="7176" width="13" customWidth="1"/>
    <col min="7177" max="7177" width="10.375" customWidth="1"/>
    <col min="7178" max="7178" width="10.75" customWidth="1"/>
    <col min="7425" max="7425" width="5.875" customWidth="1"/>
    <col min="7426" max="7426" width="18.5" customWidth="1"/>
    <col min="7427" max="7427" width="12.875" customWidth="1"/>
    <col min="7428" max="7428" width="15.125" customWidth="1"/>
    <col min="7429" max="7429" width="15.375" customWidth="1"/>
    <col min="7430" max="7430" width="13.5" customWidth="1"/>
    <col min="7431" max="7431" width="6.5" customWidth="1"/>
    <col min="7432" max="7432" width="13" customWidth="1"/>
    <col min="7433" max="7433" width="10.375" customWidth="1"/>
    <col min="7434" max="7434" width="10.75" customWidth="1"/>
    <col min="7681" max="7681" width="5.875" customWidth="1"/>
    <col min="7682" max="7682" width="18.5" customWidth="1"/>
    <col min="7683" max="7683" width="12.875" customWidth="1"/>
    <col min="7684" max="7684" width="15.125" customWidth="1"/>
    <col min="7685" max="7685" width="15.375" customWidth="1"/>
    <col min="7686" max="7686" width="13.5" customWidth="1"/>
    <col min="7687" max="7687" width="6.5" customWidth="1"/>
    <col min="7688" max="7688" width="13" customWidth="1"/>
    <col min="7689" max="7689" width="10.375" customWidth="1"/>
    <col min="7690" max="7690" width="10.75" customWidth="1"/>
    <col min="7937" max="7937" width="5.875" customWidth="1"/>
    <col min="7938" max="7938" width="18.5" customWidth="1"/>
    <col min="7939" max="7939" width="12.875" customWidth="1"/>
    <col min="7940" max="7940" width="15.125" customWidth="1"/>
    <col min="7941" max="7941" width="15.375" customWidth="1"/>
    <col min="7942" max="7942" width="13.5" customWidth="1"/>
    <col min="7943" max="7943" width="6.5" customWidth="1"/>
    <col min="7944" max="7944" width="13" customWidth="1"/>
    <col min="7945" max="7945" width="10.375" customWidth="1"/>
    <col min="7946" max="7946" width="10.75" customWidth="1"/>
    <col min="8193" max="8193" width="5.875" customWidth="1"/>
    <col min="8194" max="8194" width="18.5" customWidth="1"/>
    <col min="8195" max="8195" width="12.875" customWidth="1"/>
    <col min="8196" max="8196" width="15.125" customWidth="1"/>
    <col min="8197" max="8197" width="15.375" customWidth="1"/>
    <col min="8198" max="8198" width="13.5" customWidth="1"/>
    <col min="8199" max="8199" width="6.5" customWidth="1"/>
    <col min="8200" max="8200" width="13" customWidth="1"/>
    <col min="8201" max="8201" width="10.375" customWidth="1"/>
    <col min="8202" max="8202" width="10.75" customWidth="1"/>
    <col min="8449" max="8449" width="5.875" customWidth="1"/>
    <col min="8450" max="8450" width="18.5" customWidth="1"/>
    <col min="8451" max="8451" width="12.875" customWidth="1"/>
    <col min="8452" max="8452" width="15.125" customWidth="1"/>
    <col min="8453" max="8453" width="15.375" customWidth="1"/>
    <col min="8454" max="8454" width="13.5" customWidth="1"/>
    <col min="8455" max="8455" width="6.5" customWidth="1"/>
    <col min="8456" max="8456" width="13" customWidth="1"/>
    <col min="8457" max="8457" width="10.375" customWidth="1"/>
    <col min="8458" max="8458" width="10.75" customWidth="1"/>
    <col min="8705" max="8705" width="5.875" customWidth="1"/>
    <col min="8706" max="8706" width="18.5" customWidth="1"/>
    <col min="8707" max="8707" width="12.875" customWidth="1"/>
    <col min="8708" max="8708" width="15.125" customWidth="1"/>
    <col min="8709" max="8709" width="15.375" customWidth="1"/>
    <col min="8710" max="8710" width="13.5" customWidth="1"/>
    <col min="8711" max="8711" width="6.5" customWidth="1"/>
    <col min="8712" max="8712" width="13" customWidth="1"/>
    <col min="8713" max="8713" width="10.375" customWidth="1"/>
    <col min="8714" max="8714" width="10.75" customWidth="1"/>
    <col min="8961" max="8961" width="5.875" customWidth="1"/>
    <col min="8962" max="8962" width="18.5" customWidth="1"/>
    <col min="8963" max="8963" width="12.875" customWidth="1"/>
    <col min="8964" max="8964" width="15.125" customWidth="1"/>
    <col min="8965" max="8965" width="15.375" customWidth="1"/>
    <col min="8966" max="8966" width="13.5" customWidth="1"/>
    <col min="8967" max="8967" width="6.5" customWidth="1"/>
    <col min="8968" max="8968" width="13" customWidth="1"/>
    <col min="8969" max="8969" width="10.375" customWidth="1"/>
    <col min="8970" max="8970" width="10.75" customWidth="1"/>
    <col min="9217" max="9217" width="5.875" customWidth="1"/>
    <col min="9218" max="9218" width="18.5" customWidth="1"/>
    <col min="9219" max="9219" width="12.875" customWidth="1"/>
    <col min="9220" max="9220" width="15.125" customWidth="1"/>
    <col min="9221" max="9221" width="15.375" customWidth="1"/>
    <col min="9222" max="9222" width="13.5" customWidth="1"/>
    <col min="9223" max="9223" width="6.5" customWidth="1"/>
    <col min="9224" max="9224" width="13" customWidth="1"/>
    <col min="9225" max="9225" width="10.375" customWidth="1"/>
    <col min="9226" max="9226" width="10.75" customWidth="1"/>
    <col min="9473" max="9473" width="5.875" customWidth="1"/>
    <col min="9474" max="9474" width="18.5" customWidth="1"/>
    <col min="9475" max="9475" width="12.875" customWidth="1"/>
    <col min="9476" max="9476" width="15.125" customWidth="1"/>
    <col min="9477" max="9477" width="15.375" customWidth="1"/>
    <col min="9478" max="9478" width="13.5" customWidth="1"/>
    <col min="9479" max="9479" width="6.5" customWidth="1"/>
    <col min="9480" max="9480" width="13" customWidth="1"/>
    <col min="9481" max="9481" width="10.375" customWidth="1"/>
    <col min="9482" max="9482" width="10.75" customWidth="1"/>
    <col min="9729" max="9729" width="5.875" customWidth="1"/>
    <col min="9730" max="9730" width="18.5" customWidth="1"/>
    <col min="9731" max="9731" width="12.875" customWidth="1"/>
    <col min="9732" max="9732" width="15.125" customWidth="1"/>
    <col min="9733" max="9733" width="15.375" customWidth="1"/>
    <col min="9734" max="9734" width="13.5" customWidth="1"/>
    <col min="9735" max="9735" width="6.5" customWidth="1"/>
    <col min="9736" max="9736" width="13" customWidth="1"/>
    <col min="9737" max="9737" width="10.375" customWidth="1"/>
    <col min="9738" max="9738" width="10.75" customWidth="1"/>
    <col min="9985" max="9985" width="5.875" customWidth="1"/>
    <col min="9986" max="9986" width="18.5" customWidth="1"/>
    <col min="9987" max="9987" width="12.875" customWidth="1"/>
    <col min="9988" max="9988" width="15.125" customWidth="1"/>
    <col min="9989" max="9989" width="15.375" customWidth="1"/>
    <col min="9990" max="9990" width="13.5" customWidth="1"/>
    <col min="9991" max="9991" width="6.5" customWidth="1"/>
    <col min="9992" max="9992" width="13" customWidth="1"/>
    <col min="9993" max="9993" width="10.375" customWidth="1"/>
    <col min="9994" max="9994" width="10.75" customWidth="1"/>
    <col min="10241" max="10241" width="5.875" customWidth="1"/>
    <col min="10242" max="10242" width="18.5" customWidth="1"/>
    <col min="10243" max="10243" width="12.875" customWidth="1"/>
    <col min="10244" max="10244" width="15.125" customWidth="1"/>
    <col min="10245" max="10245" width="15.375" customWidth="1"/>
    <col min="10246" max="10246" width="13.5" customWidth="1"/>
    <col min="10247" max="10247" width="6.5" customWidth="1"/>
    <col min="10248" max="10248" width="13" customWidth="1"/>
    <col min="10249" max="10249" width="10.375" customWidth="1"/>
    <col min="10250" max="10250" width="10.75" customWidth="1"/>
    <col min="10497" max="10497" width="5.875" customWidth="1"/>
    <col min="10498" max="10498" width="18.5" customWidth="1"/>
    <col min="10499" max="10499" width="12.875" customWidth="1"/>
    <col min="10500" max="10500" width="15.125" customWidth="1"/>
    <col min="10501" max="10501" width="15.375" customWidth="1"/>
    <col min="10502" max="10502" width="13.5" customWidth="1"/>
    <col min="10503" max="10503" width="6.5" customWidth="1"/>
    <col min="10504" max="10504" width="13" customWidth="1"/>
    <col min="10505" max="10505" width="10.375" customWidth="1"/>
    <col min="10506" max="10506" width="10.75" customWidth="1"/>
    <col min="10753" max="10753" width="5.875" customWidth="1"/>
    <col min="10754" max="10754" width="18.5" customWidth="1"/>
    <col min="10755" max="10755" width="12.875" customWidth="1"/>
    <col min="10756" max="10756" width="15.125" customWidth="1"/>
    <col min="10757" max="10757" width="15.375" customWidth="1"/>
    <col min="10758" max="10758" width="13.5" customWidth="1"/>
    <col min="10759" max="10759" width="6.5" customWidth="1"/>
    <col min="10760" max="10760" width="13" customWidth="1"/>
    <col min="10761" max="10761" width="10.375" customWidth="1"/>
    <col min="10762" max="10762" width="10.75" customWidth="1"/>
    <col min="11009" max="11009" width="5.875" customWidth="1"/>
    <col min="11010" max="11010" width="18.5" customWidth="1"/>
    <col min="11011" max="11011" width="12.875" customWidth="1"/>
    <col min="11012" max="11012" width="15.125" customWidth="1"/>
    <col min="11013" max="11013" width="15.375" customWidth="1"/>
    <col min="11014" max="11014" width="13.5" customWidth="1"/>
    <col min="11015" max="11015" width="6.5" customWidth="1"/>
    <col min="11016" max="11016" width="13" customWidth="1"/>
    <col min="11017" max="11017" width="10.375" customWidth="1"/>
    <col min="11018" max="11018" width="10.75" customWidth="1"/>
    <col min="11265" max="11265" width="5.875" customWidth="1"/>
    <col min="11266" max="11266" width="18.5" customWidth="1"/>
    <col min="11267" max="11267" width="12.875" customWidth="1"/>
    <col min="11268" max="11268" width="15.125" customWidth="1"/>
    <col min="11269" max="11269" width="15.375" customWidth="1"/>
    <col min="11270" max="11270" width="13.5" customWidth="1"/>
    <col min="11271" max="11271" width="6.5" customWidth="1"/>
    <col min="11272" max="11272" width="13" customWidth="1"/>
    <col min="11273" max="11273" width="10.375" customWidth="1"/>
    <col min="11274" max="11274" width="10.75" customWidth="1"/>
    <col min="11521" max="11521" width="5.875" customWidth="1"/>
    <col min="11522" max="11522" width="18.5" customWidth="1"/>
    <col min="11523" max="11523" width="12.875" customWidth="1"/>
    <col min="11524" max="11524" width="15.125" customWidth="1"/>
    <col min="11525" max="11525" width="15.375" customWidth="1"/>
    <col min="11526" max="11526" width="13.5" customWidth="1"/>
    <col min="11527" max="11527" width="6.5" customWidth="1"/>
    <col min="11528" max="11528" width="13" customWidth="1"/>
    <col min="11529" max="11529" width="10.375" customWidth="1"/>
    <col min="11530" max="11530" width="10.75" customWidth="1"/>
    <col min="11777" max="11777" width="5.875" customWidth="1"/>
    <col min="11778" max="11778" width="18.5" customWidth="1"/>
    <col min="11779" max="11779" width="12.875" customWidth="1"/>
    <col min="11780" max="11780" width="15.125" customWidth="1"/>
    <col min="11781" max="11781" width="15.375" customWidth="1"/>
    <col min="11782" max="11782" width="13.5" customWidth="1"/>
    <col min="11783" max="11783" width="6.5" customWidth="1"/>
    <col min="11784" max="11784" width="13" customWidth="1"/>
    <col min="11785" max="11785" width="10.375" customWidth="1"/>
    <col min="11786" max="11786" width="10.75" customWidth="1"/>
    <col min="12033" max="12033" width="5.875" customWidth="1"/>
    <col min="12034" max="12034" width="18.5" customWidth="1"/>
    <col min="12035" max="12035" width="12.875" customWidth="1"/>
    <col min="12036" max="12036" width="15.125" customWidth="1"/>
    <col min="12037" max="12037" width="15.375" customWidth="1"/>
    <col min="12038" max="12038" width="13.5" customWidth="1"/>
    <col min="12039" max="12039" width="6.5" customWidth="1"/>
    <col min="12040" max="12040" width="13" customWidth="1"/>
    <col min="12041" max="12041" width="10.375" customWidth="1"/>
    <col min="12042" max="12042" width="10.75" customWidth="1"/>
    <col min="12289" max="12289" width="5.875" customWidth="1"/>
    <col min="12290" max="12290" width="18.5" customWidth="1"/>
    <col min="12291" max="12291" width="12.875" customWidth="1"/>
    <col min="12292" max="12292" width="15.125" customWidth="1"/>
    <col min="12293" max="12293" width="15.375" customWidth="1"/>
    <col min="12294" max="12294" width="13.5" customWidth="1"/>
    <col min="12295" max="12295" width="6.5" customWidth="1"/>
    <col min="12296" max="12296" width="13" customWidth="1"/>
    <col min="12297" max="12297" width="10.375" customWidth="1"/>
    <col min="12298" max="12298" width="10.75" customWidth="1"/>
    <col min="12545" max="12545" width="5.875" customWidth="1"/>
    <col min="12546" max="12546" width="18.5" customWidth="1"/>
    <col min="12547" max="12547" width="12.875" customWidth="1"/>
    <col min="12548" max="12548" width="15.125" customWidth="1"/>
    <col min="12549" max="12549" width="15.375" customWidth="1"/>
    <col min="12550" max="12550" width="13.5" customWidth="1"/>
    <col min="12551" max="12551" width="6.5" customWidth="1"/>
    <col min="12552" max="12552" width="13" customWidth="1"/>
    <col min="12553" max="12553" width="10.375" customWidth="1"/>
    <col min="12554" max="12554" width="10.75" customWidth="1"/>
    <col min="12801" max="12801" width="5.875" customWidth="1"/>
    <col min="12802" max="12802" width="18.5" customWidth="1"/>
    <col min="12803" max="12803" width="12.875" customWidth="1"/>
    <col min="12804" max="12804" width="15.125" customWidth="1"/>
    <col min="12805" max="12805" width="15.375" customWidth="1"/>
    <col min="12806" max="12806" width="13.5" customWidth="1"/>
    <col min="12807" max="12807" width="6.5" customWidth="1"/>
    <col min="12808" max="12808" width="13" customWidth="1"/>
    <col min="12809" max="12809" width="10.375" customWidth="1"/>
    <col min="12810" max="12810" width="10.75" customWidth="1"/>
    <col min="13057" max="13057" width="5.875" customWidth="1"/>
    <col min="13058" max="13058" width="18.5" customWidth="1"/>
    <col min="13059" max="13059" width="12.875" customWidth="1"/>
    <col min="13060" max="13060" width="15.125" customWidth="1"/>
    <col min="13061" max="13061" width="15.375" customWidth="1"/>
    <col min="13062" max="13062" width="13.5" customWidth="1"/>
    <col min="13063" max="13063" width="6.5" customWidth="1"/>
    <col min="13064" max="13064" width="13" customWidth="1"/>
    <col min="13065" max="13065" width="10.375" customWidth="1"/>
    <col min="13066" max="13066" width="10.75" customWidth="1"/>
    <col min="13313" max="13313" width="5.875" customWidth="1"/>
    <col min="13314" max="13314" width="18.5" customWidth="1"/>
    <col min="13315" max="13315" width="12.875" customWidth="1"/>
    <col min="13316" max="13316" width="15.125" customWidth="1"/>
    <col min="13317" max="13317" width="15.375" customWidth="1"/>
    <col min="13318" max="13318" width="13.5" customWidth="1"/>
    <col min="13319" max="13319" width="6.5" customWidth="1"/>
    <col min="13320" max="13320" width="13" customWidth="1"/>
    <col min="13321" max="13321" width="10.375" customWidth="1"/>
    <col min="13322" max="13322" width="10.75" customWidth="1"/>
    <col min="13569" max="13569" width="5.875" customWidth="1"/>
    <col min="13570" max="13570" width="18.5" customWidth="1"/>
    <col min="13571" max="13571" width="12.875" customWidth="1"/>
    <col min="13572" max="13572" width="15.125" customWidth="1"/>
    <col min="13573" max="13573" width="15.375" customWidth="1"/>
    <col min="13574" max="13574" width="13.5" customWidth="1"/>
    <col min="13575" max="13575" width="6.5" customWidth="1"/>
    <col min="13576" max="13576" width="13" customWidth="1"/>
    <col min="13577" max="13577" width="10.375" customWidth="1"/>
    <col min="13578" max="13578" width="10.75" customWidth="1"/>
    <col min="13825" max="13825" width="5.875" customWidth="1"/>
    <col min="13826" max="13826" width="18.5" customWidth="1"/>
    <col min="13827" max="13827" width="12.875" customWidth="1"/>
    <col min="13828" max="13828" width="15.125" customWidth="1"/>
    <col min="13829" max="13829" width="15.375" customWidth="1"/>
    <col min="13830" max="13830" width="13.5" customWidth="1"/>
    <col min="13831" max="13831" width="6.5" customWidth="1"/>
    <col min="13832" max="13832" width="13" customWidth="1"/>
    <col min="13833" max="13833" width="10.375" customWidth="1"/>
    <col min="13834" max="13834" width="10.75" customWidth="1"/>
    <col min="14081" max="14081" width="5.875" customWidth="1"/>
    <col min="14082" max="14082" width="18.5" customWidth="1"/>
    <col min="14083" max="14083" width="12.875" customWidth="1"/>
    <col min="14084" max="14084" width="15.125" customWidth="1"/>
    <col min="14085" max="14085" width="15.375" customWidth="1"/>
    <col min="14086" max="14086" width="13.5" customWidth="1"/>
    <col min="14087" max="14087" width="6.5" customWidth="1"/>
    <col min="14088" max="14088" width="13" customWidth="1"/>
    <col min="14089" max="14089" width="10.375" customWidth="1"/>
    <col min="14090" max="14090" width="10.75" customWidth="1"/>
    <col min="14337" max="14337" width="5.875" customWidth="1"/>
    <col min="14338" max="14338" width="18.5" customWidth="1"/>
    <col min="14339" max="14339" width="12.875" customWidth="1"/>
    <col min="14340" max="14340" width="15.125" customWidth="1"/>
    <col min="14341" max="14341" width="15.375" customWidth="1"/>
    <col min="14342" max="14342" width="13.5" customWidth="1"/>
    <col min="14343" max="14343" width="6.5" customWidth="1"/>
    <col min="14344" max="14344" width="13" customWidth="1"/>
    <col min="14345" max="14345" width="10.375" customWidth="1"/>
    <col min="14346" max="14346" width="10.75" customWidth="1"/>
    <col min="14593" max="14593" width="5.875" customWidth="1"/>
    <col min="14594" max="14594" width="18.5" customWidth="1"/>
    <col min="14595" max="14595" width="12.875" customWidth="1"/>
    <col min="14596" max="14596" width="15.125" customWidth="1"/>
    <col min="14597" max="14597" width="15.375" customWidth="1"/>
    <col min="14598" max="14598" width="13.5" customWidth="1"/>
    <col min="14599" max="14599" width="6.5" customWidth="1"/>
    <col min="14600" max="14600" width="13" customWidth="1"/>
    <col min="14601" max="14601" width="10.375" customWidth="1"/>
    <col min="14602" max="14602" width="10.75" customWidth="1"/>
    <col min="14849" max="14849" width="5.875" customWidth="1"/>
    <col min="14850" max="14850" width="18.5" customWidth="1"/>
    <col min="14851" max="14851" width="12.875" customWidth="1"/>
    <col min="14852" max="14852" width="15.125" customWidth="1"/>
    <col min="14853" max="14853" width="15.375" customWidth="1"/>
    <col min="14854" max="14854" width="13.5" customWidth="1"/>
    <col min="14855" max="14855" width="6.5" customWidth="1"/>
    <col min="14856" max="14856" width="13" customWidth="1"/>
    <col min="14857" max="14857" width="10.375" customWidth="1"/>
    <col min="14858" max="14858" width="10.75" customWidth="1"/>
    <col min="15105" max="15105" width="5.875" customWidth="1"/>
    <col min="15106" max="15106" width="18.5" customWidth="1"/>
    <col min="15107" max="15107" width="12.875" customWidth="1"/>
    <col min="15108" max="15108" width="15.125" customWidth="1"/>
    <col min="15109" max="15109" width="15.375" customWidth="1"/>
    <col min="15110" max="15110" width="13.5" customWidth="1"/>
    <col min="15111" max="15111" width="6.5" customWidth="1"/>
    <col min="15112" max="15112" width="13" customWidth="1"/>
    <col min="15113" max="15113" width="10.375" customWidth="1"/>
    <col min="15114" max="15114" width="10.75" customWidth="1"/>
    <col min="15361" max="15361" width="5.875" customWidth="1"/>
    <col min="15362" max="15362" width="18.5" customWidth="1"/>
    <col min="15363" max="15363" width="12.875" customWidth="1"/>
    <col min="15364" max="15364" width="15.125" customWidth="1"/>
    <col min="15365" max="15365" width="15.375" customWidth="1"/>
    <col min="15366" max="15366" width="13.5" customWidth="1"/>
    <col min="15367" max="15367" width="6.5" customWidth="1"/>
    <col min="15368" max="15368" width="13" customWidth="1"/>
    <col min="15369" max="15369" width="10.375" customWidth="1"/>
    <col min="15370" max="15370" width="10.75" customWidth="1"/>
    <col min="15617" max="15617" width="5.875" customWidth="1"/>
    <col min="15618" max="15618" width="18.5" customWidth="1"/>
    <col min="15619" max="15619" width="12.875" customWidth="1"/>
    <col min="15620" max="15620" width="15.125" customWidth="1"/>
    <col min="15621" max="15621" width="15.375" customWidth="1"/>
    <col min="15622" max="15622" width="13.5" customWidth="1"/>
    <col min="15623" max="15623" width="6.5" customWidth="1"/>
    <col min="15624" max="15624" width="13" customWidth="1"/>
    <col min="15625" max="15625" width="10.375" customWidth="1"/>
    <col min="15626" max="15626" width="10.75" customWidth="1"/>
    <col min="15873" max="15873" width="5.875" customWidth="1"/>
    <col min="15874" max="15874" width="18.5" customWidth="1"/>
    <col min="15875" max="15875" width="12.875" customWidth="1"/>
    <col min="15876" max="15876" width="15.125" customWidth="1"/>
    <col min="15877" max="15877" width="15.375" customWidth="1"/>
    <col min="15878" max="15878" width="13.5" customWidth="1"/>
    <col min="15879" max="15879" width="6.5" customWidth="1"/>
    <col min="15880" max="15880" width="13" customWidth="1"/>
    <col min="15881" max="15881" width="10.375" customWidth="1"/>
    <col min="15882" max="15882" width="10.75" customWidth="1"/>
    <col min="16129" max="16129" width="5.875" customWidth="1"/>
    <col min="16130" max="16130" width="18.5" customWidth="1"/>
    <col min="16131" max="16131" width="12.875" customWidth="1"/>
    <col min="16132" max="16132" width="15.125" customWidth="1"/>
    <col min="16133" max="16133" width="15.375" customWidth="1"/>
    <col min="16134" max="16134" width="13.5" customWidth="1"/>
    <col min="16135" max="16135" width="6.5" customWidth="1"/>
    <col min="16136" max="16136" width="13" customWidth="1"/>
    <col min="16137" max="16137" width="10.375" customWidth="1"/>
    <col min="16138" max="16138" width="10.75" customWidth="1"/>
  </cols>
  <sheetData>
    <row r="1" spans="1:12" ht="35.1" customHeight="1">
      <c r="A1" s="14" t="s">
        <v>64</v>
      </c>
      <c r="B1" s="14"/>
      <c r="C1" s="14"/>
      <c r="D1" s="14"/>
      <c r="E1" s="14"/>
      <c r="F1" s="14"/>
      <c r="G1" s="14"/>
      <c r="H1" s="14"/>
      <c r="I1" s="14"/>
      <c r="J1" s="14"/>
    </row>
    <row r="3" spans="1:12" s="6" customFormat="1" ht="21" customHeight="1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" t="s">
        <v>8</v>
      </c>
      <c r="J3" s="3" t="s">
        <v>9</v>
      </c>
      <c r="K3" s="5"/>
    </row>
    <row r="4" spans="1:12" s="12" customFormat="1" ht="21" customHeight="1">
      <c r="A4" s="7">
        <v>1</v>
      </c>
      <c r="B4" s="8" t="s">
        <v>10</v>
      </c>
      <c r="C4" s="7" t="str">
        <f>"20200207930"</f>
        <v>20200207930</v>
      </c>
      <c r="D4" s="9">
        <v>99.45</v>
      </c>
      <c r="E4" s="9">
        <v>106.71</v>
      </c>
      <c r="F4" s="9">
        <v>103.81</v>
      </c>
      <c r="G4" s="9"/>
      <c r="H4" s="9">
        <v>103.81</v>
      </c>
      <c r="I4" s="7">
        <v>79.8</v>
      </c>
      <c r="J4" s="10">
        <v>83.825000000000003</v>
      </c>
      <c r="K4" s="11"/>
      <c r="L4" s="11"/>
    </row>
    <row r="5" spans="1:12" s="12" customFormat="1" ht="21" customHeight="1">
      <c r="A5" s="7">
        <v>2</v>
      </c>
      <c r="B5" s="8" t="s">
        <v>10</v>
      </c>
      <c r="C5" s="7" t="str">
        <f>"20200208027"</f>
        <v>20200208027</v>
      </c>
      <c r="D5" s="9">
        <v>97.65</v>
      </c>
      <c r="E5" s="9">
        <v>106.54</v>
      </c>
      <c r="F5" s="9">
        <v>102.98</v>
      </c>
      <c r="G5" s="9"/>
      <c r="H5" s="9">
        <v>102.98</v>
      </c>
      <c r="I5" s="7">
        <v>79.2</v>
      </c>
      <c r="J5" s="10">
        <v>83.17</v>
      </c>
      <c r="K5" s="11"/>
      <c r="L5" s="11"/>
    </row>
    <row r="6" spans="1:12" s="12" customFormat="1" ht="21" customHeight="1">
      <c r="A6" s="7">
        <v>4</v>
      </c>
      <c r="B6" s="8" t="s">
        <v>10</v>
      </c>
      <c r="C6" s="7" t="str">
        <f>"20200207907"</f>
        <v>20200207907</v>
      </c>
      <c r="D6" s="9">
        <v>96.05</v>
      </c>
      <c r="E6" s="9">
        <v>103.32</v>
      </c>
      <c r="F6" s="9">
        <v>100.41</v>
      </c>
      <c r="G6" s="9"/>
      <c r="H6" s="9">
        <v>100.41</v>
      </c>
      <c r="I6" s="7">
        <v>82.2</v>
      </c>
      <c r="J6" s="10">
        <v>83.085000000000008</v>
      </c>
      <c r="K6" s="11"/>
      <c r="L6" s="11"/>
    </row>
    <row r="7" spans="1:12" s="12" customFormat="1" ht="21" customHeight="1">
      <c r="A7" s="7">
        <v>3</v>
      </c>
      <c r="B7" s="8" t="s">
        <v>10</v>
      </c>
      <c r="C7" s="7" t="str">
        <f>"20200207917"</f>
        <v>20200207917</v>
      </c>
      <c r="D7" s="9">
        <v>89.5</v>
      </c>
      <c r="E7" s="9">
        <v>109.21</v>
      </c>
      <c r="F7" s="9">
        <v>101.33</v>
      </c>
      <c r="G7" s="9"/>
      <c r="H7" s="9">
        <v>101.33</v>
      </c>
      <c r="I7" s="7">
        <v>77.8</v>
      </c>
      <c r="J7" s="10">
        <v>81.784999999999997</v>
      </c>
      <c r="K7" s="11"/>
      <c r="L7" s="11"/>
    </row>
    <row r="8" spans="1:12" s="12" customFormat="1" ht="21" customHeight="1">
      <c r="A8" s="7">
        <v>6</v>
      </c>
      <c r="B8" s="8" t="s">
        <v>10</v>
      </c>
      <c r="C8" s="7" t="str">
        <f>"20200207902"</f>
        <v>20200207902</v>
      </c>
      <c r="D8" s="9">
        <v>92.8</v>
      </c>
      <c r="E8" s="9">
        <v>99.58</v>
      </c>
      <c r="F8" s="9">
        <v>96.87</v>
      </c>
      <c r="G8" s="9"/>
      <c r="H8" s="9">
        <v>96.87</v>
      </c>
      <c r="I8" s="7">
        <v>83.2</v>
      </c>
      <c r="J8" s="10">
        <v>81.715000000000003</v>
      </c>
      <c r="K8" s="11"/>
      <c r="L8" s="11"/>
    </row>
    <row r="9" spans="1:12" s="12" customFormat="1" ht="21" customHeight="1">
      <c r="A9" s="7">
        <v>5</v>
      </c>
      <c r="B9" s="8" t="s">
        <v>10</v>
      </c>
      <c r="C9" s="7" t="str">
        <f>"20200208028"</f>
        <v>20200208028</v>
      </c>
      <c r="D9" s="9">
        <v>85.5</v>
      </c>
      <c r="E9" s="9">
        <v>104.74</v>
      </c>
      <c r="F9" s="9">
        <v>97.04</v>
      </c>
      <c r="G9" s="9"/>
      <c r="H9" s="9">
        <v>97.04</v>
      </c>
      <c r="I9" s="7">
        <v>76.599999999999994</v>
      </c>
      <c r="J9" s="10">
        <v>79.16</v>
      </c>
      <c r="K9" s="11"/>
      <c r="L9" s="11"/>
    </row>
    <row r="10" spans="1:12" s="12" customFormat="1" ht="21" customHeight="1">
      <c r="A10" s="7">
        <v>7</v>
      </c>
      <c r="B10" s="8" t="s">
        <v>11</v>
      </c>
      <c r="C10" s="7" t="str">
        <f>"20200208018"</f>
        <v>20200208018</v>
      </c>
      <c r="D10" s="9">
        <v>94.4</v>
      </c>
      <c r="E10" s="9">
        <v>101.15</v>
      </c>
      <c r="F10" s="9">
        <v>98.45</v>
      </c>
      <c r="G10" s="9"/>
      <c r="H10" s="9">
        <v>98.45</v>
      </c>
      <c r="I10" s="7">
        <v>87.2</v>
      </c>
      <c r="J10" s="10">
        <v>84.105000000000004</v>
      </c>
      <c r="K10" s="11"/>
      <c r="L10" s="11"/>
    </row>
    <row r="11" spans="1:12" s="12" customFormat="1" ht="21" customHeight="1">
      <c r="A11" s="7">
        <v>8</v>
      </c>
      <c r="B11" s="8" t="s">
        <v>11</v>
      </c>
      <c r="C11" s="7" t="str">
        <f>"20200207929"</f>
        <v>20200207929</v>
      </c>
      <c r="D11" s="9">
        <v>83.85</v>
      </c>
      <c r="E11" s="9">
        <v>106.46</v>
      </c>
      <c r="F11" s="9">
        <v>97.42</v>
      </c>
      <c r="G11" s="9"/>
      <c r="H11" s="9">
        <v>97.42</v>
      </c>
      <c r="I11" s="7">
        <v>87.6</v>
      </c>
      <c r="J11" s="10">
        <v>83.75</v>
      </c>
      <c r="K11" s="11"/>
      <c r="L11" s="11"/>
    </row>
    <row r="12" spans="1:12" s="12" customFormat="1" ht="21" customHeight="1">
      <c r="A12" s="7">
        <v>11</v>
      </c>
      <c r="B12" s="8" t="s">
        <v>11</v>
      </c>
      <c r="C12" s="7" t="str">
        <f>"20200207925"</f>
        <v>20200207925</v>
      </c>
      <c r="D12" s="9">
        <v>83.5</v>
      </c>
      <c r="E12" s="9">
        <v>100.82</v>
      </c>
      <c r="F12" s="9">
        <v>93.89</v>
      </c>
      <c r="G12" s="9"/>
      <c r="H12" s="9">
        <v>93.89</v>
      </c>
      <c r="I12" s="7">
        <v>85.6</v>
      </c>
      <c r="J12" s="10">
        <v>81.185000000000002</v>
      </c>
      <c r="K12" s="11"/>
      <c r="L12" s="11"/>
    </row>
    <row r="13" spans="1:12" s="12" customFormat="1" ht="21" customHeight="1">
      <c r="A13" s="7">
        <v>10</v>
      </c>
      <c r="B13" s="8" t="s">
        <v>11</v>
      </c>
      <c r="C13" s="7" t="str">
        <f>"20200208025"</f>
        <v>20200208025</v>
      </c>
      <c r="D13" s="9">
        <v>81.55</v>
      </c>
      <c r="E13" s="9">
        <v>103.94</v>
      </c>
      <c r="F13" s="9">
        <v>94.98</v>
      </c>
      <c r="G13" s="9"/>
      <c r="H13" s="9">
        <v>94.98</v>
      </c>
      <c r="I13" s="7">
        <v>80.599999999999994</v>
      </c>
      <c r="J13" s="10">
        <v>79.73</v>
      </c>
      <c r="K13" s="11"/>
      <c r="L13" s="11"/>
    </row>
    <row r="14" spans="1:12" s="12" customFormat="1" ht="21" customHeight="1">
      <c r="A14" s="7">
        <v>9</v>
      </c>
      <c r="B14" s="8" t="s">
        <v>11</v>
      </c>
      <c r="C14" s="7" t="str">
        <f>"20200208009"</f>
        <v>20200208009</v>
      </c>
      <c r="D14" s="9">
        <v>90.45</v>
      </c>
      <c r="E14" s="9">
        <v>98.32</v>
      </c>
      <c r="F14" s="9">
        <v>95.17</v>
      </c>
      <c r="G14" s="9"/>
      <c r="H14" s="9">
        <v>95.17</v>
      </c>
      <c r="I14" s="7">
        <v>80.2</v>
      </c>
      <c r="J14" s="10">
        <v>79.665000000000006</v>
      </c>
      <c r="K14" s="11"/>
      <c r="L14" s="11"/>
    </row>
    <row r="15" spans="1:12" s="12" customFormat="1" ht="21" customHeight="1">
      <c r="A15" s="7">
        <v>12</v>
      </c>
      <c r="B15" s="8" t="s">
        <v>11</v>
      </c>
      <c r="C15" s="7" t="str">
        <f>"20200208024"</f>
        <v>20200208024</v>
      </c>
      <c r="D15" s="9">
        <v>89.8</v>
      </c>
      <c r="E15" s="9">
        <v>94.73</v>
      </c>
      <c r="F15" s="9">
        <v>92.76</v>
      </c>
      <c r="G15" s="9"/>
      <c r="H15" s="9">
        <v>92.76</v>
      </c>
      <c r="I15" s="7">
        <v>82.6</v>
      </c>
      <c r="J15" s="10">
        <v>79.42</v>
      </c>
      <c r="K15" s="11"/>
      <c r="L15" s="11"/>
    </row>
    <row r="16" spans="1:12" s="12" customFormat="1" ht="21" customHeight="1">
      <c r="A16" s="7">
        <v>13</v>
      </c>
      <c r="B16" s="8" t="s">
        <v>12</v>
      </c>
      <c r="C16" s="7" t="str">
        <f>"20200208706"</f>
        <v>20200208706</v>
      </c>
      <c r="D16" s="9">
        <v>93.45</v>
      </c>
      <c r="E16" s="9">
        <v>93.36</v>
      </c>
      <c r="F16" s="9">
        <v>93.4</v>
      </c>
      <c r="G16" s="9"/>
      <c r="H16" s="9">
        <v>93.4</v>
      </c>
      <c r="I16" s="7">
        <v>81.400000000000006</v>
      </c>
      <c r="J16" s="10">
        <v>79.260000000000005</v>
      </c>
      <c r="K16" s="11"/>
      <c r="L16" s="11"/>
    </row>
    <row r="17" spans="1:12" s="12" customFormat="1" ht="21" customHeight="1">
      <c r="A17" s="7">
        <v>14</v>
      </c>
      <c r="B17" s="8" t="s">
        <v>12</v>
      </c>
      <c r="C17" s="7" t="str">
        <f>"20200208721"</f>
        <v>20200208721</v>
      </c>
      <c r="D17" s="9">
        <v>85.6</v>
      </c>
      <c r="E17" s="9">
        <v>88.46</v>
      </c>
      <c r="F17" s="9">
        <v>87.32</v>
      </c>
      <c r="G17" s="9"/>
      <c r="H17" s="9">
        <v>87.32</v>
      </c>
      <c r="I17" s="7">
        <v>83.4</v>
      </c>
      <c r="J17" s="10">
        <v>77.02000000000001</v>
      </c>
      <c r="K17" s="11"/>
      <c r="L17" s="11"/>
    </row>
    <row r="18" spans="1:12" s="12" customFormat="1" ht="21" customHeight="1">
      <c r="A18" s="7">
        <v>17</v>
      </c>
      <c r="B18" s="8" t="s">
        <v>12</v>
      </c>
      <c r="C18" s="7" t="str">
        <f>"20200208718"</f>
        <v>20200208718</v>
      </c>
      <c r="D18" s="9">
        <v>100.35</v>
      </c>
      <c r="E18" s="9">
        <v>74.510000000000005</v>
      </c>
      <c r="F18" s="9">
        <v>84.85</v>
      </c>
      <c r="G18" s="9"/>
      <c r="H18" s="9">
        <v>84.85</v>
      </c>
      <c r="I18" s="7">
        <v>79.2</v>
      </c>
      <c r="J18" s="10">
        <v>74.105000000000004</v>
      </c>
      <c r="K18" s="11"/>
      <c r="L18" s="11"/>
    </row>
    <row r="19" spans="1:12" s="12" customFormat="1" ht="21" customHeight="1">
      <c r="A19" s="7">
        <v>15</v>
      </c>
      <c r="B19" s="8" t="s">
        <v>12</v>
      </c>
      <c r="C19" s="7" t="str">
        <f>"20200208819"</f>
        <v>20200208819</v>
      </c>
      <c r="D19" s="9">
        <v>84.6</v>
      </c>
      <c r="E19" s="9">
        <v>86.82</v>
      </c>
      <c r="F19" s="9">
        <v>85.93</v>
      </c>
      <c r="G19" s="9"/>
      <c r="H19" s="9">
        <v>85.93</v>
      </c>
      <c r="I19" s="7">
        <v>77.599999999999994</v>
      </c>
      <c r="J19" s="10">
        <v>74.00500000000001</v>
      </c>
      <c r="K19" s="11"/>
      <c r="L19" s="11"/>
    </row>
    <row r="20" spans="1:12" s="12" customFormat="1" ht="21" customHeight="1">
      <c r="A20" s="7">
        <v>18</v>
      </c>
      <c r="B20" s="8" t="s">
        <v>12</v>
      </c>
      <c r="C20" s="7" t="str">
        <f>"20200211727"</f>
        <v>20200211727</v>
      </c>
      <c r="D20" s="9">
        <v>92.1</v>
      </c>
      <c r="E20" s="9">
        <v>79.099999999999994</v>
      </c>
      <c r="F20" s="9">
        <v>84.3</v>
      </c>
      <c r="G20" s="9"/>
      <c r="H20" s="9">
        <v>84.3</v>
      </c>
      <c r="I20" s="7">
        <v>79.2</v>
      </c>
      <c r="J20" s="10">
        <v>73.83</v>
      </c>
      <c r="K20" s="11"/>
      <c r="L20" s="11"/>
    </row>
    <row r="21" spans="1:12" s="12" customFormat="1" ht="21" customHeight="1">
      <c r="A21" s="7">
        <v>16</v>
      </c>
      <c r="B21" s="8" t="s">
        <v>12</v>
      </c>
      <c r="C21" s="7" t="str">
        <f>"20200208712"</f>
        <v>20200208712</v>
      </c>
      <c r="D21" s="9">
        <v>80.099999999999994</v>
      </c>
      <c r="E21" s="9">
        <v>88.94</v>
      </c>
      <c r="F21" s="9">
        <v>85.4</v>
      </c>
      <c r="G21" s="9"/>
      <c r="H21" s="9">
        <v>85.4</v>
      </c>
      <c r="I21" s="7">
        <v>77.599999999999994</v>
      </c>
      <c r="J21" s="10">
        <v>73.740000000000009</v>
      </c>
      <c r="K21" s="11"/>
      <c r="L21" s="11"/>
    </row>
    <row r="22" spans="1:12" s="12" customFormat="1" ht="21" customHeight="1">
      <c r="A22" s="7">
        <v>20</v>
      </c>
      <c r="B22" s="8" t="s">
        <v>13</v>
      </c>
      <c r="C22" s="7" t="str">
        <f>"20200208717"</f>
        <v>20200208717</v>
      </c>
      <c r="D22" s="9">
        <v>92.15</v>
      </c>
      <c r="E22" s="9">
        <v>91.56</v>
      </c>
      <c r="F22" s="9">
        <v>91.8</v>
      </c>
      <c r="G22" s="9"/>
      <c r="H22" s="9">
        <v>91.8</v>
      </c>
      <c r="I22" s="7">
        <v>85.2</v>
      </c>
      <c r="J22" s="10">
        <v>79.98</v>
      </c>
      <c r="K22" s="11"/>
      <c r="L22" s="11"/>
    </row>
    <row r="23" spans="1:12" s="12" customFormat="1" ht="21" customHeight="1">
      <c r="A23" s="7">
        <v>21</v>
      </c>
      <c r="B23" s="8" t="s">
        <v>13</v>
      </c>
      <c r="C23" s="7" t="str">
        <f>"20200208711"</f>
        <v>20200208711</v>
      </c>
      <c r="D23" s="9">
        <v>84.05</v>
      </c>
      <c r="E23" s="9">
        <v>88.29</v>
      </c>
      <c r="F23" s="9">
        <v>86.59</v>
      </c>
      <c r="G23" s="9"/>
      <c r="H23" s="9">
        <v>86.59</v>
      </c>
      <c r="I23" s="7">
        <v>83.2</v>
      </c>
      <c r="J23" s="10">
        <v>76.575000000000017</v>
      </c>
      <c r="K23" s="11"/>
      <c r="L23" s="11"/>
    </row>
    <row r="24" spans="1:12" s="12" customFormat="1" ht="21" customHeight="1">
      <c r="A24" s="7">
        <v>22</v>
      </c>
      <c r="B24" s="8" t="s">
        <v>13</v>
      </c>
      <c r="C24" s="7" t="str">
        <f>"20200208722"</f>
        <v>20200208722</v>
      </c>
      <c r="D24" s="9">
        <v>85.85</v>
      </c>
      <c r="E24" s="9">
        <v>86.25</v>
      </c>
      <c r="F24" s="9">
        <v>86.09</v>
      </c>
      <c r="G24" s="9"/>
      <c r="H24" s="9">
        <v>86.09</v>
      </c>
      <c r="I24" s="7">
        <v>79.8</v>
      </c>
      <c r="J24" s="10">
        <v>74.965000000000003</v>
      </c>
      <c r="K24" s="11"/>
      <c r="L24" s="11"/>
    </row>
    <row r="25" spans="1:12" s="12" customFormat="1" ht="21" customHeight="1">
      <c r="A25" s="7">
        <v>19</v>
      </c>
      <c r="B25" s="8" t="s">
        <v>13</v>
      </c>
      <c r="C25" s="7" t="str">
        <f>"20200208725"</f>
        <v>20200208725</v>
      </c>
      <c r="D25" s="9">
        <v>96.1</v>
      </c>
      <c r="E25" s="9">
        <v>97.94</v>
      </c>
      <c r="F25" s="9">
        <v>97.2</v>
      </c>
      <c r="G25" s="9"/>
      <c r="H25" s="9">
        <v>97.2</v>
      </c>
      <c r="I25" s="7">
        <v>0</v>
      </c>
      <c r="J25" s="10">
        <v>48.6</v>
      </c>
      <c r="K25" s="11"/>
      <c r="L25" s="11"/>
    </row>
    <row r="26" spans="1:12" s="12" customFormat="1" ht="21" customHeight="1">
      <c r="A26" s="7">
        <v>23</v>
      </c>
      <c r="B26" s="8" t="s">
        <v>14</v>
      </c>
      <c r="C26" s="7" t="str">
        <f>"20200208317"</f>
        <v>20200208317</v>
      </c>
      <c r="D26" s="9">
        <v>95.5</v>
      </c>
      <c r="E26" s="9">
        <v>99.26</v>
      </c>
      <c r="F26" s="9">
        <v>97.76</v>
      </c>
      <c r="G26" s="9"/>
      <c r="H26" s="9">
        <v>97.76</v>
      </c>
      <c r="I26" s="7">
        <v>83.4</v>
      </c>
      <c r="J26" s="10">
        <v>82.240000000000009</v>
      </c>
      <c r="K26" s="11"/>
      <c r="L26" s="11"/>
    </row>
    <row r="27" spans="1:12" s="12" customFormat="1" ht="21" customHeight="1">
      <c r="A27" s="7">
        <v>27</v>
      </c>
      <c r="B27" s="8" t="s">
        <v>14</v>
      </c>
      <c r="C27" s="7" t="str">
        <f>"20200208212"</f>
        <v>20200208212</v>
      </c>
      <c r="D27" s="9">
        <v>88.35</v>
      </c>
      <c r="E27" s="9">
        <v>93.9</v>
      </c>
      <c r="F27" s="9">
        <v>91.68</v>
      </c>
      <c r="G27" s="9"/>
      <c r="H27" s="9">
        <v>91.68</v>
      </c>
      <c r="I27" s="7">
        <v>83.2</v>
      </c>
      <c r="J27" s="10">
        <v>79.12</v>
      </c>
      <c r="K27" s="11"/>
      <c r="L27" s="11"/>
    </row>
    <row r="28" spans="1:12" s="12" customFormat="1" ht="21" customHeight="1">
      <c r="A28" s="7">
        <v>26</v>
      </c>
      <c r="B28" s="8" t="s">
        <v>14</v>
      </c>
      <c r="C28" s="7" t="str">
        <f>"20200208311"</f>
        <v>20200208311</v>
      </c>
      <c r="D28" s="9">
        <v>94.8</v>
      </c>
      <c r="E28" s="9">
        <v>90.96</v>
      </c>
      <c r="F28" s="9">
        <v>92.5</v>
      </c>
      <c r="G28" s="9"/>
      <c r="H28" s="9">
        <v>92.5</v>
      </c>
      <c r="I28" s="7">
        <v>81.8</v>
      </c>
      <c r="J28" s="10">
        <v>78.97</v>
      </c>
      <c r="K28" s="11"/>
      <c r="L28" s="11"/>
    </row>
    <row r="29" spans="1:12" s="12" customFormat="1" ht="21" customHeight="1">
      <c r="A29" s="7">
        <v>24</v>
      </c>
      <c r="B29" s="8" t="s">
        <v>14</v>
      </c>
      <c r="C29" s="7" t="str">
        <f>"20200208302"</f>
        <v>20200208302</v>
      </c>
      <c r="D29" s="9">
        <v>95.45</v>
      </c>
      <c r="E29" s="9">
        <v>94.1</v>
      </c>
      <c r="F29" s="9">
        <v>94.64</v>
      </c>
      <c r="G29" s="9"/>
      <c r="H29" s="9">
        <v>94.64</v>
      </c>
      <c r="I29" s="7">
        <v>77.599999999999994</v>
      </c>
      <c r="J29" s="10">
        <v>78.36</v>
      </c>
      <c r="K29" s="11"/>
      <c r="L29" s="11"/>
    </row>
    <row r="30" spans="1:12" s="12" customFormat="1" ht="21" customHeight="1">
      <c r="A30" s="7">
        <v>28</v>
      </c>
      <c r="B30" s="8" t="s">
        <v>14</v>
      </c>
      <c r="C30" s="7" t="str">
        <f>"20200208227"</f>
        <v>20200208227</v>
      </c>
      <c r="D30" s="9">
        <v>92.45</v>
      </c>
      <c r="E30" s="9">
        <v>90.7</v>
      </c>
      <c r="F30" s="9">
        <v>91.4</v>
      </c>
      <c r="G30" s="9"/>
      <c r="H30" s="9">
        <v>91.4</v>
      </c>
      <c r="I30" s="7">
        <v>79</v>
      </c>
      <c r="J30" s="10">
        <v>77.300000000000011</v>
      </c>
      <c r="K30" s="11"/>
      <c r="L30" s="11"/>
    </row>
    <row r="31" spans="1:12" s="12" customFormat="1" ht="21" customHeight="1">
      <c r="A31" s="7">
        <v>25</v>
      </c>
      <c r="B31" s="8" t="s">
        <v>14</v>
      </c>
      <c r="C31" s="7" t="str">
        <f>"20200208217"</f>
        <v>20200208217</v>
      </c>
      <c r="D31" s="9">
        <v>87.95</v>
      </c>
      <c r="E31" s="9">
        <v>95.84</v>
      </c>
      <c r="F31" s="9">
        <v>92.68</v>
      </c>
      <c r="G31" s="9"/>
      <c r="H31" s="9">
        <v>92.68</v>
      </c>
      <c r="I31" s="7">
        <v>0</v>
      </c>
      <c r="J31" s="10">
        <v>46.340000000000011</v>
      </c>
      <c r="K31" s="11"/>
      <c r="L31" s="11"/>
    </row>
    <row r="32" spans="1:12" s="12" customFormat="1" ht="21" customHeight="1">
      <c r="A32" s="7">
        <v>30</v>
      </c>
      <c r="B32" s="8" t="s">
        <v>15</v>
      </c>
      <c r="C32" s="7" t="str">
        <f>"20200208901"</f>
        <v>20200208901</v>
      </c>
      <c r="D32" s="9">
        <v>92.4</v>
      </c>
      <c r="E32" s="9">
        <v>97</v>
      </c>
      <c r="F32" s="9">
        <v>95.16</v>
      </c>
      <c r="G32" s="9"/>
      <c r="H32" s="9">
        <v>95.16</v>
      </c>
      <c r="I32" s="7">
        <v>86.4</v>
      </c>
      <c r="J32" s="10">
        <v>82.14</v>
      </c>
      <c r="K32" s="11"/>
      <c r="L32" s="11"/>
    </row>
    <row r="33" spans="1:12" s="12" customFormat="1" ht="21" customHeight="1">
      <c r="A33" s="7">
        <v>29</v>
      </c>
      <c r="B33" s="8" t="s">
        <v>15</v>
      </c>
      <c r="C33" s="7" t="str">
        <f>"20200208102"</f>
        <v>20200208102</v>
      </c>
      <c r="D33" s="9">
        <v>98.55</v>
      </c>
      <c r="E33" s="9">
        <v>96.24</v>
      </c>
      <c r="F33" s="9">
        <v>97.16</v>
      </c>
      <c r="G33" s="9"/>
      <c r="H33" s="9">
        <v>97.16</v>
      </c>
      <c r="I33" s="7">
        <v>83.8</v>
      </c>
      <c r="J33" s="10">
        <v>82.1</v>
      </c>
      <c r="K33" s="11"/>
      <c r="L33" s="11"/>
    </row>
    <row r="34" spans="1:12" s="12" customFormat="1" ht="21" customHeight="1">
      <c r="A34" s="7">
        <v>32</v>
      </c>
      <c r="B34" s="8" t="s">
        <v>16</v>
      </c>
      <c r="C34" s="7" t="str">
        <f>"20200212230"</f>
        <v>20200212230</v>
      </c>
      <c r="D34" s="9">
        <v>75.55</v>
      </c>
      <c r="E34" s="9">
        <v>53.2</v>
      </c>
      <c r="F34" s="9">
        <v>62.14</v>
      </c>
      <c r="G34" s="9"/>
      <c r="H34" s="9">
        <v>62.14</v>
      </c>
      <c r="I34" s="7">
        <v>80.8</v>
      </c>
      <c r="J34" s="10">
        <v>63.39</v>
      </c>
      <c r="K34" s="11"/>
      <c r="L34" s="11"/>
    </row>
    <row r="35" spans="1:12" s="12" customFormat="1" ht="21" customHeight="1">
      <c r="A35" s="7">
        <v>31</v>
      </c>
      <c r="B35" s="8" t="s">
        <v>16</v>
      </c>
      <c r="C35" s="7" t="str">
        <f>"20200211930"</f>
        <v>20200211930</v>
      </c>
      <c r="D35" s="9">
        <v>92.25</v>
      </c>
      <c r="E35" s="9">
        <v>83.35</v>
      </c>
      <c r="F35" s="9">
        <v>86.91</v>
      </c>
      <c r="G35" s="9"/>
      <c r="H35" s="9">
        <v>86.91</v>
      </c>
      <c r="I35" s="7">
        <v>0</v>
      </c>
      <c r="J35" s="10">
        <v>43.454999999999998</v>
      </c>
      <c r="K35" s="11"/>
      <c r="L35" s="11"/>
    </row>
    <row r="36" spans="1:12" s="12" customFormat="1" ht="21" customHeight="1">
      <c r="A36" s="7">
        <v>33</v>
      </c>
      <c r="B36" s="8" t="s">
        <v>17</v>
      </c>
      <c r="C36" s="7" t="str">
        <f>"20200211925"</f>
        <v>20200211925</v>
      </c>
      <c r="D36" s="9">
        <v>87.05</v>
      </c>
      <c r="E36" s="9">
        <v>85.55</v>
      </c>
      <c r="F36" s="9">
        <v>86.15</v>
      </c>
      <c r="G36" s="9"/>
      <c r="H36" s="9">
        <v>86.15</v>
      </c>
      <c r="I36" s="7">
        <v>82</v>
      </c>
      <c r="J36" s="10">
        <v>75.875</v>
      </c>
      <c r="K36" s="11"/>
      <c r="L36" s="11"/>
    </row>
    <row r="37" spans="1:12" s="12" customFormat="1" ht="21" customHeight="1">
      <c r="A37" s="7">
        <v>34</v>
      </c>
      <c r="B37" s="8" t="s">
        <v>17</v>
      </c>
      <c r="C37" s="7" t="str">
        <f>"20200211929"</f>
        <v>20200211929</v>
      </c>
      <c r="D37" s="9">
        <v>85.7</v>
      </c>
      <c r="E37" s="9">
        <v>78.52</v>
      </c>
      <c r="F37" s="9">
        <v>81.39</v>
      </c>
      <c r="G37" s="9"/>
      <c r="H37" s="9">
        <v>81.39</v>
      </c>
      <c r="I37" s="7">
        <v>84.4</v>
      </c>
      <c r="J37" s="10">
        <v>74.455000000000013</v>
      </c>
      <c r="K37" s="11"/>
      <c r="L37" s="11"/>
    </row>
    <row r="38" spans="1:12" s="12" customFormat="1" ht="21" customHeight="1">
      <c r="A38" s="7">
        <v>35</v>
      </c>
      <c r="B38" s="8" t="s">
        <v>17</v>
      </c>
      <c r="C38" s="7" t="str">
        <f>"20200211928"</f>
        <v>20200211928</v>
      </c>
      <c r="D38" s="9">
        <v>87.45</v>
      </c>
      <c r="E38" s="9">
        <v>70.36</v>
      </c>
      <c r="F38" s="9">
        <v>77.2</v>
      </c>
      <c r="G38" s="9"/>
      <c r="H38" s="9">
        <v>77.2</v>
      </c>
      <c r="I38" s="7">
        <v>73.400000000000006</v>
      </c>
      <c r="J38" s="10">
        <v>67.960000000000008</v>
      </c>
      <c r="K38" s="11"/>
      <c r="L38" s="11"/>
    </row>
    <row r="39" spans="1:12" s="12" customFormat="1" ht="21" customHeight="1">
      <c r="A39" s="7">
        <v>36</v>
      </c>
      <c r="B39" s="8" t="s">
        <v>17</v>
      </c>
      <c r="C39" s="7" t="str">
        <f>"20200212227"</f>
        <v>20200212227</v>
      </c>
      <c r="D39" s="9">
        <v>72.650000000000006</v>
      </c>
      <c r="E39" s="9">
        <v>64.53</v>
      </c>
      <c r="F39" s="9">
        <v>67.78</v>
      </c>
      <c r="G39" s="9"/>
      <c r="H39" s="9">
        <v>67.78</v>
      </c>
      <c r="I39" s="7">
        <v>0</v>
      </c>
      <c r="J39" s="10">
        <v>33.89</v>
      </c>
      <c r="K39" s="11"/>
      <c r="L39" s="11"/>
    </row>
    <row r="40" spans="1:12" s="12" customFormat="1" ht="21" customHeight="1">
      <c r="A40" s="7">
        <v>37</v>
      </c>
      <c r="B40" s="8" t="s">
        <v>18</v>
      </c>
      <c r="C40" s="7" t="str">
        <f>"20200208529"</f>
        <v>20200208529</v>
      </c>
      <c r="D40" s="9">
        <v>81.599999999999994</v>
      </c>
      <c r="E40" s="9">
        <v>86.54</v>
      </c>
      <c r="F40" s="9">
        <v>84.56</v>
      </c>
      <c r="G40" s="9"/>
      <c r="H40" s="9">
        <v>84.56</v>
      </c>
      <c r="I40" s="7">
        <v>84.8</v>
      </c>
      <c r="J40" s="10">
        <v>76.2</v>
      </c>
      <c r="K40" s="11"/>
      <c r="L40" s="11"/>
    </row>
    <row r="41" spans="1:12" s="12" customFormat="1" ht="21" customHeight="1">
      <c r="A41" s="7">
        <v>38</v>
      </c>
      <c r="B41" s="8" t="s">
        <v>18</v>
      </c>
      <c r="C41" s="7" t="str">
        <f>"20200208426"</f>
        <v>20200208426</v>
      </c>
      <c r="D41" s="9">
        <v>84.5</v>
      </c>
      <c r="E41" s="9">
        <v>82.56</v>
      </c>
      <c r="F41" s="9">
        <v>83.34</v>
      </c>
      <c r="G41" s="9"/>
      <c r="H41" s="9">
        <v>83.34</v>
      </c>
      <c r="I41" s="7">
        <v>80.400000000000006</v>
      </c>
      <c r="J41" s="10">
        <v>73.830000000000013</v>
      </c>
      <c r="K41" s="11"/>
      <c r="L41" s="11"/>
    </row>
    <row r="42" spans="1:12" s="12" customFormat="1" ht="21" customHeight="1">
      <c r="A42" s="7">
        <v>39</v>
      </c>
      <c r="B42" s="8" t="s">
        <v>19</v>
      </c>
      <c r="C42" s="7" t="str">
        <f>"20200208517"</f>
        <v>20200208517</v>
      </c>
      <c r="D42" s="9">
        <v>90.65</v>
      </c>
      <c r="E42" s="9">
        <v>106.27</v>
      </c>
      <c r="F42" s="9">
        <v>100.02</v>
      </c>
      <c r="G42" s="9"/>
      <c r="H42" s="9">
        <v>100.02</v>
      </c>
      <c r="I42" s="7">
        <v>85.2</v>
      </c>
      <c r="J42" s="10">
        <v>84.09</v>
      </c>
      <c r="K42" s="11"/>
      <c r="L42" s="11"/>
    </row>
    <row r="43" spans="1:12" s="12" customFormat="1" ht="21" customHeight="1">
      <c r="A43" s="7">
        <v>40</v>
      </c>
      <c r="B43" s="8" t="s">
        <v>19</v>
      </c>
      <c r="C43" s="7" t="str">
        <f>"20200208414"</f>
        <v>20200208414</v>
      </c>
      <c r="D43" s="9">
        <v>93.15</v>
      </c>
      <c r="E43" s="9">
        <v>101.59</v>
      </c>
      <c r="F43" s="9">
        <v>98.21</v>
      </c>
      <c r="G43" s="9"/>
      <c r="H43" s="9">
        <v>98.21</v>
      </c>
      <c r="I43" s="7">
        <v>80</v>
      </c>
      <c r="J43" s="10">
        <v>81.10499999999999</v>
      </c>
      <c r="K43" s="11"/>
      <c r="L43" s="11"/>
    </row>
    <row r="44" spans="1:12" s="12" customFormat="1" ht="21" customHeight="1">
      <c r="A44" s="7">
        <v>42</v>
      </c>
      <c r="B44" s="8" t="s">
        <v>19</v>
      </c>
      <c r="C44" s="7" t="str">
        <f>"20200208504"</f>
        <v>20200208504</v>
      </c>
      <c r="D44" s="9">
        <v>77.25</v>
      </c>
      <c r="E44" s="9">
        <v>98.77</v>
      </c>
      <c r="F44" s="9">
        <v>90.16</v>
      </c>
      <c r="G44" s="9"/>
      <c r="H44" s="9">
        <v>90.16</v>
      </c>
      <c r="I44" s="7">
        <v>79</v>
      </c>
      <c r="J44" s="10">
        <v>76.680000000000007</v>
      </c>
      <c r="K44" s="11"/>
      <c r="L44" s="11"/>
    </row>
    <row r="45" spans="1:12" s="12" customFormat="1" ht="21" customHeight="1">
      <c r="A45" s="7">
        <v>41</v>
      </c>
      <c r="B45" s="8" t="s">
        <v>19</v>
      </c>
      <c r="C45" s="7" t="str">
        <f>"20200208505"</f>
        <v>20200208505</v>
      </c>
      <c r="D45" s="9">
        <v>97.65</v>
      </c>
      <c r="E45" s="9">
        <v>97.38</v>
      </c>
      <c r="F45" s="9">
        <v>97.49</v>
      </c>
      <c r="G45" s="9"/>
      <c r="H45" s="9">
        <v>97.49</v>
      </c>
      <c r="I45" s="7">
        <v>0</v>
      </c>
      <c r="J45" s="10">
        <v>48.744999999999997</v>
      </c>
      <c r="K45" s="11"/>
      <c r="L45" s="11"/>
    </row>
    <row r="46" spans="1:12" s="12" customFormat="1" ht="21" customHeight="1">
      <c r="A46" s="7">
        <v>43</v>
      </c>
      <c r="B46" s="8" t="s">
        <v>20</v>
      </c>
      <c r="C46" s="7" t="str">
        <f>"20200209125"</f>
        <v>20200209125</v>
      </c>
      <c r="D46" s="9">
        <v>99.65</v>
      </c>
      <c r="E46" s="9">
        <v>89.09</v>
      </c>
      <c r="F46" s="9">
        <v>93.31</v>
      </c>
      <c r="G46" s="9"/>
      <c r="H46" s="9">
        <v>93.31</v>
      </c>
      <c r="I46" s="7">
        <v>84.2</v>
      </c>
      <c r="J46" s="10">
        <v>80.335000000000008</v>
      </c>
      <c r="K46" s="11"/>
      <c r="L46" s="11"/>
    </row>
    <row r="47" spans="1:12" s="12" customFormat="1" ht="21" customHeight="1">
      <c r="A47" s="7">
        <v>44</v>
      </c>
      <c r="B47" s="8" t="s">
        <v>20</v>
      </c>
      <c r="C47" s="7" t="str">
        <f>"20200209120"</f>
        <v>20200209120</v>
      </c>
      <c r="D47" s="9">
        <v>89.85</v>
      </c>
      <c r="E47" s="9">
        <v>90.16</v>
      </c>
      <c r="F47" s="9">
        <v>90.04</v>
      </c>
      <c r="G47" s="9"/>
      <c r="H47" s="9">
        <v>90.04</v>
      </c>
      <c r="I47" s="7">
        <v>84</v>
      </c>
      <c r="J47" s="10">
        <v>78.62</v>
      </c>
      <c r="K47" s="11"/>
      <c r="L47" s="11"/>
    </row>
    <row r="48" spans="1:12" s="12" customFormat="1" ht="21" customHeight="1">
      <c r="A48" s="7">
        <v>45</v>
      </c>
      <c r="B48" s="8" t="s">
        <v>21</v>
      </c>
      <c r="C48" s="7" t="str">
        <f>"20200209124"</f>
        <v>20200209124</v>
      </c>
      <c r="D48" s="9">
        <v>91.9</v>
      </c>
      <c r="E48" s="9">
        <v>99.72</v>
      </c>
      <c r="F48" s="9">
        <v>96.59</v>
      </c>
      <c r="G48" s="9"/>
      <c r="H48" s="9">
        <v>96.59</v>
      </c>
      <c r="I48" s="7">
        <v>84</v>
      </c>
      <c r="J48" s="10">
        <v>81.89500000000001</v>
      </c>
      <c r="K48" s="11"/>
      <c r="L48" s="11"/>
    </row>
    <row r="49" spans="1:12" s="12" customFormat="1" ht="21" customHeight="1">
      <c r="A49" s="7">
        <v>46</v>
      </c>
      <c r="B49" s="8" t="s">
        <v>21</v>
      </c>
      <c r="C49" s="7" t="str">
        <f>"20200209207"</f>
        <v>20200209207</v>
      </c>
      <c r="D49" s="9">
        <v>90.95</v>
      </c>
      <c r="E49" s="9">
        <v>97.01</v>
      </c>
      <c r="F49" s="9">
        <v>94.59</v>
      </c>
      <c r="G49" s="9"/>
      <c r="H49" s="9">
        <v>94.59</v>
      </c>
      <c r="I49" s="7">
        <v>82.4</v>
      </c>
      <c r="J49" s="10">
        <v>80.254999999999995</v>
      </c>
      <c r="K49" s="11"/>
      <c r="L49" s="11"/>
    </row>
    <row r="50" spans="1:12" s="12" customFormat="1" ht="21" customHeight="1">
      <c r="A50" s="7">
        <v>47</v>
      </c>
      <c r="B50" s="8" t="s">
        <v>21</v>
      </c>
      <c r="C50" s="7" t="str">
        <f>"20200209101"</f>
        <v>20200209101</v>
      </c>
      <c r="D50" s="9">
        <v>79.599999999999994</v>
      </c>
      <c r="E50" s="9">
        <v>97.49</v>
      </c>
      <c r="F50" s="9">
        <v>90.33</v>
      </c>
      <c r="G50" s="9"/>
      <c r="H50" s="9">
        <v>90.33</v>
      </c>
      <c r="I50" s="7">
        <v>81.400000000000006</v>
      </c>
      <c r="J50" s="10">
        <v>77.724999999999994</v>
      </c>
      <c r="K50" s="11"/>
      <c r="L50" s="11"/>
    </row>
    <row r="51" spans="1:12" s="12" customFormat="1" ht="21" customHeight="1">
      <c r="A51" s="7">
        <v>48</v>
      </c>
      <c r="B51" s="8" t="s">
        <v>21</v>
      </c>
      <c r="C51" s="7" t="str">
        <f>"20200209213"</f>
        <v>20200209213</v>
      </c>
      <c r="D51" s="9">
        <v>84.2</v>
      </c>
      <c r="E51" s="9">
        <v>92.21</v>
      </c>
      <c r="F51" s="9">
        <v>89.01</v>
      </c>
      <c r="G51" s="9"/>
      <c r="H51" s="9">
        <v>89.01</v>
      </c>
      <c r="I51" s="7">
        <v>82.4</v>
      </c>
      <c r="J51" s="10">
        <v>77.465000000000003</v>
      </c>
      <c r="K51" s="11"/>
      <c r="L51" s="11"/>
    </row>
    <row r="52" spans="1:12" s="12" customFormat="1" ht="21" customHeight="1">
      <c r="A52" s="7">
        <v>51</v>
      </c>
      <c r="B52" s="8" t="s">
        <v>22</v>
      </c>
      <c r="C52" s="7" t="str">
        <f>"20200207722"</f>
        <v>20200207722</v>
      </c>
      <c r="D52" s="9">
        <v>80.5</v>
      </c>
      <c r="E52" s="9">
        <v>85.06</v>
      </c>
      <c r="F52" s="9">
        <v>83.24</v>
      </c>
      <c r="G52" s="9"/>
      <c r="H52" s="9">
        <v>83.24</v>
      </c>
      <c r="I52" s="7">
        <v>80.8</v>
      </c>
      <c r="J52" s="10">
        <v>73.94</v>
      </c>
      <c r="K52" s="11"/>
      <c r="L52" s="11"/>
    </row>
    <row r="53" spans="1:12" s="12" customFormat="1" ht="21" customHeight="1">
      <c r="A53" s="7">
        <v>50</v>
      </c>
      <c r="B53" s="8" t="s">
        <v>22</v>
      </c>
      <c r="C53" s="7" t="str">
        <f>"20200207728"</f>
        <v>20200207728</v>
      </c>
      <c r="D53" s="9">
        <v>81.45</v>
      </c>
      <c r="E53" s="9">
        <v>88.78</v>
      </c>
      <c r="F53" s="9">
        <v>85.85</v>
      </c>
      <c r="G53" s="9"/>
      <c r="H53" s="9">
        <v>85.85</v>
      </c>
      <c r="I53" s="7">
        <v>77.2</v>
      </c>
      <c r="J53" s="10">
        <v>73.805000000000007</v>
      </c>
      <c r="K53" s="11"/>
      <c r="L53" s="11"/>
    </row>
    <row r="54" spans="1:12" s="12" customFormat="1" ht="21" customHeight="1">
      <c r="A54" s="7">
        <v>49</v>
      </c>
      <c r="B54" s="8" t="s">
        <v>22</v>
      </c>
      <c r="C54" s="7" t="str">
        <f>"20200207720"</f>
        <v>20200207720</v>
      </c>
      <c r="D54" s="9">
        <v>82.4</v>
      </c>
      <c r="E54" s="9">
        <v>88.2</v>
      </c>
      <c r="F54" s="9">
        <v>85.88</v>
      </c>
      <c r="G54" s="9"/>
      <c r="H54" s="9">
        <v>85.88</v>
      </c>
      <c r="I54" s="7">
        <v>74.599999999999994</v>
      </c>
      <c r="J54" s="10">
        <v>72.78</v>
      </c>
      <c r="K54" s="11"/>
      <c r="L54" s="11"/>
    </row>
    <row r="55" spans="1:12" s="12" customFormat="1" ht="21" customHeight="1">
      <c r="A55" s="7">
        <v>52</v>
      </c>
      <c r="B55" s="8" t="s">
        <v>23</v>
      </c>
      <c r="C55" s="7" t="str">
        <f>"20200207727"</f>
        <v>20200207727</v>
      </c>
      <c r="D55" s="9">
        <v>87.95</v>
      </c>
      <c r="E55" s="9">
        <v>97.36</v>
      </c>
      <c r="F55" s="9">
        <v>93.6</v>
      </c>
      <c r="G55" s="9"/>
      <c r="H55" s="9">
        <v>93.6</v>
      </c>
      <c r="I55" s="7">
        <v>85.2</v>
      </c>
      <c r="J55" s="10">
        <v>80.88</v>
      </c>
      <c r="K55" s="11"/>
      <c r="L55" s="11"/>
    </row>
    <row r="56" spans="1:12" s="12" customFormat="1" ht="21" customHeight="1">
      <c r="A56" s="7">
        <v>53</v>
      </c>
      <c r="B56" s="8" t="s">
        <v>23</v>
      </c>
      <c r="C56" s="7" t="str">
        <f>"20200207726"</f>
        <v>20200207726</v>
      </c>
      <c r="D56" s="9">
        <v>93.8</v>
      </c>
      <c r="E56" s="9">
        <v>89.9</v>
      </c>
      <c r="F56" s="9">
        <v>91.46</v>
      </c>
      <c r="G56" s="9">
        <v>2</v>
      </c>
      <c r="H56" s="9">
        <v>93.46</v>
      </c>
      <c r="I56" s="7">
        <v>73.599999999999994</v>
      </c>
      <c r="J56" s="10">
        <v>76.169999999999987</v>
      </c>
      <c r="K56" s="11"/>
      <c r="L56" s="11"/>
    </row>
    <row r="57" spans="1:12" s="12" customFormat="1" ht="21" customHeight="1">
      <c r="A57" s="7">
        <v>54</v>
      </c>
      <c r="B57" s="8" t="s">
        <v>23</v>
      </c>
      <c r="C57" s="7" t="str">
        <f>"20200207730"</f>
        <v>20200207730</v>
      </c>
      <c r="D57" s="9">
        <v>81.150000000000006</v>
      </c>
      <c r="E57" s="9">
        <v>87.24</v>
      </c>
      <c r="F57" s="9">
        <v>84.8</v>
      </c>
      <c r="G57" s="9"/>
      <c r="H57" s="9">
        <v>84.8</v>
      </c>
      <c r="I57" s="7">
        <v>81.400000000000006</v>
      </c>
      <c r="J57" s="10">
        <v>74.960000000000008</v>
      </c>
      <c r="K57" s="11"/>
      <c r="L57" s="11"/>
    </row>
    <row r="58" spans="1:12" s="12" customFormat="1" ht="21" customHeight="1">
      <c r="A58" s="7">
        <v>55</v>
      </c>
      <c r="B58" s="8" t="s">
        <v>23</v>
      </c>
      <c r="C58" s="7" t="str">
        <f>"20200207724"</f>
        <v>20200207724</v>
      </c>
      <c r="D58" s="9">
        <v>83.4</v>
      </c>
      <c r="E58" s="9">
        <v>78.66</v>
      </c>
      <c r="F58" s="9">
        <v>80.56</v>
      </c>
      <c r="G58" s="9"/>
      <c r="H58" s="9">
        <v>80.56</v>
      </c>
      <c r="I58" s="7">
        <v>84.2</v>
      </c>
      <c r="J58" s="10">
        <v>73.960000000000008</v>
      </c>
      <c r="K58" s="11"/>
      <c r="L58" s="11"/>
    </row>
    <row r="59" spans="1:12" s="12" customFormat="1" ht="21" customHeight="1">
      <c r="A59" s="7">
        <v>56</v>
      </c>
      <c r="B59" s="8" t="s">
        <v>24</v>
      </c>
      <c r="C59" s="7" t="str">
        <f>"20200212220"</f>
        <v>20200212220</v>
      </c>
      <c r="D59" s="9">
        <v>74.400000000000006</v>
      </c>
      <c r="E59" s="9">
        <v>92.38</v>
      </c>
      <c r="F59" s="9">
        <v>85.19</v>
      </c>
      <c r="G59" s="9"/>
      <c r="H59" s="9">
        <v>85.19</v>
      </c>
      <c r="I59" s="7">
        <v>83.6</v>
      </c>
      <c r="J59" s="10">
        <v>76.034999999999997</v>
      </c>
      <c r="K59" s="11"/>
      <c r="L59" s="11"/>
    </row>
    <row r="60" spans="1:12" s="12" customFormat="1" ht="21" customHeight="1">
      <c r="A60" s="7">
        <v>57</v>
      </c>
      <c r="B60" s="8" t="s">
        <v>25</v>
      </c>
      <c r="C60" s="7" t="str">
        <f>"20200212223"</f>
        <v>20200212223</v>
      </c>
      <c r="D60" s="9">
        <v>73.150000000000006</v>
      </c>
      <c r="E60" s="9">
        <v>94.18</v>
      </c>
      <c r="F60" s="9">
        <v>85.77</v>
      </c>
      <c r="G60" s="9"/>
      <c r="H60" s="9">
        <v>85.77</v>
      </c>
      <c r="I60" s="7">
        <v>81</v>
      </c>
      <c r="J60" s="10">
        <v>75.284999999999997</v>
      </c>
      <c r="K60" s="11"/>
      <c r="L60" s="11"/>
    </row>
    <row r="61" spans="1:12" s="12" customFormat="1" ht="21" customHeight="1">
      <c r="A61" s="7">
        <v>58</v>
      </c>
      <c r="B61" s="8" t="s">
        <v>25</v>
      </c>
      <c r="C61" s="7" t="str">
        <f>"20200212030"</f>
        <v>20200212030</v>
      </c>
      <c r="D61" s="9">
        <v>75.849999999999994</v>
      </c>
      <c r="E61" s="9">
        <v>71.28</v>
      </c>
      <c r="F61" s="9">
        <v>73.11</v>
      </c>
      <c r="G61" s="9">
        <v>2</v>
      </c>
      <c r="H61" s="9">
        <v>75.11</v>
      </c>
      <c r="I61" s="7">
        <v>80.400000000000006</v>
      </c>
      <c r="J61" s="10">
        <v>69.715000000000003</v>
      </c>
      <c r="K61" s="11"/>
      <c r="L61" s="11"/>
    </row>
    <row r="62" spans="1:12" s="12" customFormat="1" ht="21" customHeight="1">
      <c r="A62" s="7">
        <v>59</v>
      </c>
      <c r="B62" s="8" t="s">
        <v>26</v>
      </c>
      <c r="C62" s="7" t="str">
        <f>"20200206926"</f>
        <v>20200206926</v>
      </c>
      <c r="D62" s="9">
        <v>81.7</v>
      </c>
      <c r="E62" s="9">
        <v>88.2</v>
      </c>
      <c r="F62" s="9">
        <v>85.6</v>
      </c>
      <c r="G62" s="9"/>
      <c r="H62" s="9">
        <v>85.6</v>
      </c>
      <c r="I62" s="7">
        <v>79</v>
      </c>
      <c r="J62" s="10">
        <v>74.400000000000006</v>
      </c>
      <c r="K62" s="11"/>
      <c r="L62" s="11"/>
    </row>
    <row r="63" spans="1:12" s="12" customFormat="1" ht="21" customHeight="1">
      <c r="A63" s="7">
        <v>60</v>
      </c>
      <c r="B63" s="8" t="s">
        <v>27</v>
      </c>
      <c r="C63" s="7" t="str">
        <f>"20200206927"</f>
        <v>20200206927</v>
      </c>
      <c r="D63" s="9">
        <v>87.2</v>
      </c>
      <c r="E63" s="9">
        <v>96.48</v>
      </c>
      <c r="F63" s="9">
        <v>92.77</v>
      </c>
      <c r="G63" s="9"/>
      <c r="H63" s="9">
        <v>92.77</v>
      </c>
      <c r="I63" s="7">
        <v>79.599999999999994</v>
      </c>
      <c r="J63" s="10">
        <v>78.224999999999994</v>
      </c>
      <c r="K63" s="11"/>
      <c r="L63" s="11"/>
    </row>
    <row r="64" spans="1:12" s="12" customFormat="1" ht="21" customHeight="1">
      <c r="A64" s="7">
        <v>61</v>
      </c>
      <c r="B64" s="8" t="s">
        <v>27</v>
      </c>
      <c r="C64" s="7" t="str">
        <f>"20200206925"</f>
        <v>20200206925</v>
      </c>
      <c r="D64" s="9">
        <v>81.599999999999994</v>
      </c>
      <c r="E64" s="9">
        <v>91.28</v>
      </c>
      <c r="F64" s="9">
        <v>87.41</v>
      </c>
      <c r="G64" s="9"/>
      <c r="H64" s="9">
        <v>87.41</v>
      </c>
      <c r="I64" s="7">
        <v>80.599999999999994</v>
      </c>
      <c r="J64" s="10">
        <v>75.944999999999993</v>
      </c>
      <c r="K64" s="11"/>
      <c r="L64" s="11"/>
    </row>
    <row r="65" spans="1:12" s="12" customFormat="1" ht="21" customHeight="1">
      <c r="A65" s="7">
        <v>63</v>
      </c>
      <c r="B65" s="8" t="s">
        <v>27</v>
      </c>
      <c r="C65" s="7" t="str">
        <f>"20200206923"</f>
        <v>20200206923</v>
      </c>
      <c r="D65" s="9">
        <v>74.45</v>
      </c>
      <c r="E65" s="9">
        <v>87.56</v>
      </c>
      <c r="F65" s="9">
        <v>82.32</v>
      </c>
      <c r="G65" s="9"/>
      <c r="H65" s="9">
        <v>82.32</v>
      </c>
      <c r="I65" s="7">
        <v>81.8</v>
      </c>
      <c r="J65" s="10">
        <v>73.88</v>
      </c>
      <c r="K65" s="11"/>
      <c r="L65" s="11"/>
    </row>
    <row r="66" spans="1:12" s="12" customFormat="1" ht="21" customHeight="1">
      <c r="A66" s="7">
        <v>62</v>
      </c>
      <c r="B66" s="8" t="s">
        <v>27</v>
      </c>
      <c r="C66" s="7" t="str">
        <f>"20200206928"</f>
        <v>20200206928</v>
      </c>
      <c r="D66" s="9">
        <v>79.099999999999994</v>
      </c>
      <c r="E66" s="9">
        <v>86.54</v>
      </c>
      <c r="F66" s="9">
        <v>83.56</v>
      </c>
      <c r="G66" s="9"/>
      <c r="H66" s="9">
        <v>83.56</v>
      </c>
      <c r="I66" s="7">
        <v>77.8</v>
      </c>
      <c r="J66" s="10">
        <v>72.900000000000006</v>
      </c>
      <c r="K66" s="11"/>
      <c r="L66" s="11"/>
    </row>
    <row r="67" spans="1:12" s="12" customFormat="1" ht="21" customHeight="1">
      <c r="A67" s="7">
        <v>65</v>
      </c>
      <c r="B67" s="8" t="s">
        <v>28</v>
      </c>
      <c r="C67" s="7" t="str">
        <f>"20200105917"</f>
        <v>20200105917</v>
      </c>
      <c r="D67" s="9">
        <v>90.5</v>
      </c>
      <c r="E67" s="9">
        <v>102.94</v>
      </c>
      <c r="F67" s="9">
        <v>97.96</v>
      </c>
      <c r="G67" s="9"/>
      <c r="H67" s="9">
        <v>97.96</v>
      </c>
      <c r="I67" s="7">
        <v>85.8</v>
      </c>
      <c r="J67" s="10">
        <v>83.3</v>
      </c>
      <c r="K67" s="11"/>
      <c r="L67" s="11"/>
    </row>
    <row r="68" spans="1:12" s="12" customFormat="1" ht="21" customHeight="1">
      <c r="A68" s="7">
        <v>64</v>
      </c>
      <c r="B68" s="8" t="s">
        <v>28</v>
      </c>
      <c r="C68" s="7" t="str">
        <f>"20200212122"</f>
        <v>20200212122</v>
      </c>
      <c r="D68" s="9">
        <v>93.65</v>
      </c>
      <c r="E68" s="9">
        <v>101.7</v>
      </c>
      <c r="F68" s="9">
        <v>98.48</v>
      </c>
      <c r="G68" s="9"/>
      <c r="H68" s="9">
        <v>98.48</v>
      </c>
      <c r="I68" s="7">
        <v>83</v>
      </c>
      <c r="J68" s="10">
        <v>82.44</v>
      </c>
      <c r="K68" s="11"/>
      <c r="L68" s="11"/>
    </row>
    <row r="69" spans="1:12" s="12" customFormat="1" ht="21" customHeight="1">
      <c r="A69" s="7">
        <v>70</v>
      </c>
      <c r="B69" s="8" t="s">
        <v>28</v>
      </c>
      <c r="C69" s="7" t="str">
        <f>"20200105827"</f>
        <v>20200105827</v>
      </c>
      <c r="D69" s="9">
        <v>94.05</v>
      </c>
      <c r="E69" s="9">
        <v>97.2</v>
      </c>
      <c r="F69" s="9">
        <v>95.94</v>
      </c>
      <c r="G69" s="9"/>
      <c r="H69" s="9">
        <v>95.94</v>
      </c>
      <c r="I69" s="7">
        <v>85.6</v>
      </c>
      <c r="J69" s="10">
        <v>82.210000000000008</v>
      </c>
      <c r="K69" s="11"/>
      <c r="L69" s="11"/>
    </row>
    <row r="70" spans="1:12" s="12" customFormat="1" ht="21" customHeight="1">
      <c r="A70" s="7">
        <v>69</v>
      </c>
      <c r="B70" s="8" t="s">
        <v>28</v>
      </c>
      <c r="C70" s="7" t="str">
        <f>"20200212130"</f>
        <v>20200212130</v>
      </c>
      <c r="D70" s="9">
        <v>89.45</v>
      </c>
      <c r="E70" s="9">
        <v>100.37</v>
      </c>
      <c r="F70" s="9">
        <v>96</v>
      </c>
      <c r="G70" s="9"/>
      <c r="H70" s="9">
        <v>96</v>
      </c>
      <c r="I70" s="7">
        <v>85</v>
      </c>
      <c r="J70" s="10">
        <v>82</v>
      </c>
      <c r="K70" s="11"/>
      <c r="L70" s="11"/>
    </row>
    <row r="71" spans="1:12" s="12" customFormat="1" ht="21" customHeight="1">
      <c r="A71" s="7">
        <v>66</v>
      </c>
      <c r="B71" s="8" t="s">
        <v>28</v>
      </c>
      <c r="C71" s="7" t="str">
        <f>"20200105716"</f>
        <v>20200105716</v>
      </c>
      <c r="D71" s="9">
        <v>82.55</v>
      </c>
      <c r="E71" s="9">
        <v>107.13</v>
      </c>
      <c r="F71" s="9">
        <v>97.3</v>
      </c>
      <c r="G71" s="9"/>
      <c r="H71" s="9">
        <v>97.3</v>
      </c>
      <c r="I71" s="7">
        <v>80.8</v>
      </c>
      <c r="J71" s="10">
        <v>80.97</v>
      </c>
      <c r="K71" s="11"/>
      <c r="L71" s="11"/>
    </row>
    <row r="72" spans="1:12" s="12" customFormat="1" ht="21" customHeight="1">
      <c r="A72" s="7">
        <v>73</v>
      </c>
      <c r="B72" s="8" t="s">
        <v>28</v>
      </c>
      <c r="C72" s="7" t="str">
        <f>"20200105718"</f>
        <v>20200105718</v>
      </c>
      <c r="D72" s="9">
        <v>84.05</v>
      </c>
      <c r="E72" s="9">
        <v>102.69</v>
      </c>
      <c r="F72" s="9">
        <v>95.23</v>
      </c>
      <c r="G72" s="9"/>
      <c r="H72" s="9">
        <v>95.23</v>
      </c>
      <c r="I72" s="7">
        <v>83.2</v>
      </c>
      <c r="J72" s="10">
        <v>80.89500000000001</v>
      </c>
      <c r="K72" s="11"/>
      <c r="L72" s="11"/>
    </row>
    <row r="73" spans="1:12" s="12" customFormat="1" ht="21" customHeight="1">
      <c r="A73" s="7">
        <v>71</v>
      </c>
      <c r="B73" s="8" t="s">
        <v>28</v>
      </c>
      <c r="C73" s="7" t="str">
        <f>"20200105714"</f>
        <v>20200105714</v>
      </c>
      <c r="D73" s="9">
        <v>90.6</v>
      </c>
      <c r="E73" s="9">
        <v>99.07</v>
      </c>
      <c r="F73" s="9">
        <v>95.68</v>
      </c>
      <c r="G73" s="9"/>
      <c r="H73" s="9">
        <v>95.68</v>
      </c>
      <c r="I73" s="7">
        <v>81.400000000000006</v>
      </c>
      <c r="J73" s="10">
        <v>80.400000000000006</v>
      </c>
      <c r="K73" s="11"/>
      <c r="L73" s="11"/>
    </row>
    <row r="74" spans="1:12" s="12" customFormat="1" ht="21" customHeight="1">
      <c r="A74" s="7">
        <v>67</v>
      </c>
      <c r="B74" s="8" t="s">
        <v>28</v>
      </c>
      <c r="C74" s="7" t="str">
        <f>"20200105821"</f>
        <v>20200105821</v>
      </c>
      <c r="D74" s="9">
        <v>88.2</v>
      </c>
      <c r="E74" s="9">
        <v>102.36</v>
      </c>
      <c r="F74" s="9">
        <v>96.7</v>
      </c>
      <c r="G74" s="9"/>
      <c r="H74" s="9">
        <v>96.7</v>
      </c>
      <c r="I74" s="7">
        <v>78.2</v>
      </c>
      <c r="J74" s="10">
        <v>79.63</v>
      </c>
      <c r="K74" s="11"/>
      <c r="L74" s="11"/>
    </row>
    <row r="75" spans="1:12" s="12" customFormat="1" ht="21" customHeight="1">
      <c r="A75" s="7">
        <v>68</v>
      </c>
      <c r="B75" s="8" t="s">
        <v>28</v>
      </c>
      <c r="C75" s="7" t="str">
        <f>"20200105724"</f>
        <v>20200105724</v>
      </c>
      <c r="D75" s="9">
        <v>91.3</v>
      </c>
      <c r="E75" s="9">
        <v>100.02</v>
      </c>
      <c r="F75" s="9">
        <v>96.53</v>
      </c>
      <c r="G75" s="9"/>
      <c r="H75" s="9">
        <v>96.53</v>
      </c>
      <c r="I75" s="7">
        <v>78.2</v>
      </c>
      <c r="J75" s="10">
        <v>79.545000000000016</v>
      </c>
      <c r="K75" s="11"/>
      <c r="L75" s="11"/>
    </row>
    <row r="76" spans="1:12" s="12" customFormat="1" ht="21" customHeight="1">
      <c r="A76" s="7">
        <v>72</v>
      </c>
      <c r="B76" s="8" t="s">
        <v>28</v>
      </c>
      <c r="C76" s="7" t="str">
        <f>"20200105617"</f>
        <v>20200105617</v>
      </c>
      <c r="D76" s="9">
        <v>89</v>
      </c>
      <c r="E76" s="9">
        <v>99.85</v>
      </c>
      <c r="F76" s="9">
        <v>95.51</v>
      </c>
      <c r="G76" s="9"/>
      <c r="H76" s="9">
        <v>95.51</v>
      </c>
      <c r="I76" s="7">
        <v>0</v>
      </c>
      <c r="J76" s="10">
        <v>47.755000000000003</v>
      </c>
      <c r="K76" s="11"/>
      <c r="L76" s="11"/>
    </row>
    <row r="77" spans="1:12" s="12" customFormat="1" ht="21" customHeight="1">
      <c r="A77" s="7">
        <v>74</v>
      </c>
      <c r="B77" s="8" t="s">
        <v>29</v>
      </c>
      <c r="C77" s="7" t="str">
        <f>"20200105815"</f>
        <v>20200105815</v>
      </c>
      <c r="D77" s="9">
        <v>90.55</v>
      </c>
      <c r="E77" s="9">
        <v>103.09</v>
      </c>
      <c r="F77" s="9">
        <v>98.07</v>
      </c>
      <c r="G77" s="9"/>
      <c r="H77" s="9">
        <v>98.07</v>
      </c>
      <c r="I77" s="7">
        <v>89</v>
      </c>
      <c r="J77" s="10">
        <v>84.634999999999991</v>
      </c>
      <c r="K77" s="11"/>
      <c r="L77" s="11"/>
    </row>
    <row r="78" spans="1:12" s="12" customFormat="1" ht="21" customHeight="1">
      <c r="A78" s="7">
        <v>77</v>
      </c>
      <c r="B78" s="8" t="s">
        <v>29</v>
      </c>
      <c r="C78" s="7" t="str">
        <f>"20200105805"</f>
        <v>20200105805</v>
      </c>
      <c r="D78" s="9">
        <v>99.95</v>
      </c>
      <c r="E78" s="9">
        <v>95.2</v>
      </c>
      <c r="F78" s="9">
        <v>97.1</v>
      </c>
      <c r="G78" s="9"/>
      <c r="H78" s="9">
        <v>97.1</v>
      </c>
      <c r="I78" s="7">
        <v>87</v>
      </c>
      <c r="J78" s="10">
        <v>83.350000000000009</v>
      </c>
      <c r="K78" s="11"/>
      <c r="L78" s="11"/>
    </row>
    <row r="79" spans="1:12" s="12" customFormat="1" ht="21" customHeight="1">
      <c r="A79" s="7">
        <v>78</v>
      </c>
      <c r="B79" s="8" t="s">
        <v>29</v>
      </c>
      <c r="C79" s="7" t="str">
        <f>"20200212128"</f>
        <v>20200212128</v>
      </c>
      <c r="D79" s="9">
        <v>83.75</v>
      </c>
      <c r="E79" s="9">
        <v>105.41</v>
      </c>
      <c r="F79" s="9">
        <v>96.75</v>
      </c>
      <c r="G79" s="9"/>
      <c r="H79" s="9">
        <v>96.75</v>
      </c>
      <c r="I79" s="7">
        <v>85.8</v>
      </c>
      <c r="J79" s="10">
        <v>82.694999999999993</v>
      </c>
      <c r="K79" s="11"/>
      <c r="L79" s="11"/>
    </row>
    <row r="80" spans="1:12" s="12" customFormat="1" ht="21" customHeight="1">
      <c r="A80" s="7">
        <v>81</v>
      </c>
      <c r="B80" s="8" t="s">
        <v>29</v>
      </c>
      <c r="C80" s="7" t="str">
        <f>"20200212126"</f>
        <v>20200212126</v>
      </c>
      <c r="D80" s="9">
        <v>95.55</v>
      </c>
      <c r="E80" s="9">
        <v>95.25</v>
      </c>
      <c r="F80" s="9">
        <v>95.37</v>
      </c>
      <c r="G80" s="9"/>
      <c r="H80" s="9">
        <v>95.37</v>
      </c>
      <c r="I80" s="7">
        <v>83.4</v>
      </c>
      <c r="J80" s="10">
        <v>81.045000000000016</v>
      </c>
      <c r="K80" s="11"/>
      <c r="L80" s="11"/>
    </row>
    <row r="81" spans="1:12" s="12" customFormat="1" ht="21" customHeight="1">
      <c r="A81" s="7">
        <v>75</v>
      </c>
      <c r="B81" s="8" t="s">
        <v>29</v>
      </c>
      <c r="C81" s="7" t="str">
        <f>"20200105614"</f>
        <v>20200105614</v>
      </c>
      <c r="D81" s="9">
        <v>101.3</v>
      </c>
      <c r="E81" s="9">
        <v>95.6</v>
      </c>
      <c r="F81" s="9">
        <v>97.88</v>
      </c>
      <c r="G81" s="9"/>
      <c r="H81" s="9">
        <v>97.88</v>
      </c>
      <c r="I81" s="7">
        <v>79.400000000000006</v>
      </c>
      <c r="J81" s="10">
        <v>80.7</v>
      </c>
      <c r="K81" s="11"/>
      <c r="L81" s="11"/>
    </row>
    <row r="82" spans="1:12" s="12" customFormat="1" ht="21" customHeight="1">
      <c r="A82" s="7">
        <v>80</v>
      </c>
      <c r="B82" s="8" t="s">
        <v>29</v>
      </c>
      <c r="C82" s="7" t="str">
        <f>"20200105709"</f>
        <v>20200105709</v>
      </c>
      <c r="D82" s="9">
        <v>83.15</v>
      </c>
      <c r="E82" s="9">
        <v>104.34</v>
      </c>
      <c r="F82" s="9">
        <v>95.86</v>
      </c>
      <c r="G82" s="9"/>
      <c r="H82" s="9">
        <v>95.86</v>
      </c>
      <c r="I82" s="7">
        <v>81.599999999999994</v>
      </c>
      <c r="J82" s="10">
        <v>80.569999999999993</v>
      </c>
      <c r="K82" s="11"/>
      <c r="L82" s="11"/>
    </row>
    <row r="83" spans="1:12" s="12" customFormat="1" ht="21" customHeight="1">
      <c r="A83" s="7">
        <v>76</v>
      </c>
      <c r="B83" s="8" t="s">
        <v>29</v>
      </c>
      <c r="C83" s="7" t="str">
        <f>"20200105816"</f>
        <v>20200105816</v>
      </c>
      <c r="D83" s="9">
        <v>96.6</v>
      </c>
      <c r="E83" s="9">
        <v>97.77</v>
      </c>
      <c r="F83" s="9">
        <v>97.3</v>
      </c>
      <c r="G83" s="9"/>
      <c r="H83" s="9">
        <v>97.3</v>
      </c>
      <c r="I83" s="7">
        <v>78.400000000000006</v>
      </c>
      <c r="J83" s="10">
        <v>80.010000000000005</v>
      </c>
      <c r="K83" s="11"/>
      <c r="L83" s="11"/>
    </row>
    <row r="84" spans="1:12" s="12" customFormat="1" ht="21" customHeight="1">
      <c r="A84" s="7">
        <v>79</v>
      </c>
      <c r="B84" s="8" t="s">
        <v>29</v>
      </c>
      <c r="C84" s="7" t="str">
        <f>"20200105918"</f>
        <v>20200105918</v>
      </c>
      <c r="D84" s="9">
        <v>86.25</v>
      </c>
      <c r="E84" s="9">
        <v>102.39</v>
      </c>
      <c r="F84" s="9">
        <v>95.93</v>
      </c>
      <c r="G84" s="9"/>
      <c r="H84" s="9">
        <v>95.93</v>
      </c>
      <c r="I84" s="7">
        <v>75.599999999999994</v>
      </c>
      <c r="J84" s="10">
        <v>78.204999999999998</v>
      </c>
      <c r="K84" s="11"/>
      <c r="L84" s="11"/>
    </row>
    <row r="85" spans="1:12" s="12" customFormat="1" ht="21" customHeight="1">
      <c r="A85" s="7">
        <v>82</v>
      </c>
      <c r="B85" s="8" t="s">
        <v>29</v>
      </c>
      <c r="C85" s="7" t="str">
        <f>"20200105929"</f>
        <v>20200105929</v>
      </c>
      <c r="D85" s="9">
        <v>85.25</v>
      </c>
      <c r="E85" s="9">
        <v>98.44</v>
      </c>
      <c r="F85" s="9">
        <v>93.16</v>
      </c>
      <c r="G85" s="9"/>
      <c r="H85" s="9">
        <v>93.16</v>
      </c>
      <c r="I85" s="7">
        <v>78.2</v>
      </c>
      <c r="J85" s="10">
        <v>77.860000000000014</v>
      </c>
      <c r="K85" s="11"/>
      <c r="L85" s="11"/>
    </row>
    <row r="86" spans="1:12" s="12" customFormat="1" ht="21" customHeight="1">
      <c r="A86" s="7">
        <v>84</v>
      </c>
      <c r="B86" s="8" t="s">
        <v>30</v>
      </c>
      <c r="C86" s="7" t="str">
        <f>"20200106116"</f>
        <v>20200106116</v>
      </c>
      <c r="D86" s="9">
        <v>92.85</v>
      </c>
      <c r="E86" s="9">
        <v>99.86</v>
      </c>
      <c r="F86" s="9">
        <v>97.06</v>
      </c>
      <c r="G86" s="9"/>
      <c r="H86" s="9">
        <v>97.06</v>
      </c>
      <c r="I86" s="7">
        <v>83.4</v>
      </c>
      <c r="J86" s="10">
        <v>81.890000000000015</v>
      </c>
      <c r="K86" s="11"/>
      <c r="L86" s="11"/>
    </row>
    <row r="87" spans="1:12" s="12" customFormat="1" ht="21" customHeight="1">
      <c r="A87" s="7">
        <v>83</v>
      </c>
      <c r="B87" s="8" t="s">
        <v>30</v>
      </c>
      <c r="C87" s="7" t="str">
        <f>"20200106225"</f>
        <v>20200106225</v>
      </c>
      <c r="D87" s="9">
        <v>90.2</v>
      </c>
      <c r="E87" s="9">
        <v>102.58</v>
      </c>
      <c r="F87" s="9">
        <v>97.63</v>
      </c>
      <c r="G87" s="9"/>
      <c r="H87" s="9">
        <v>97.63</v>
      </c>
      <c r="I87" s="7">
        <v>78.8</v>
      </c>
      <c r="J87" s="10">
        <v>80.334999999999994</v>
      </c>
      <c r="K87" s="11"/>
      <c r="L87" s="11"/>
    </row>
    <row r="88" spans="1:12" s="12" customFormat="1" ht="21" customHeight="1">
      <c r="A88" s="7">
        <v>85</v>
      </c>
      <c r="B88" s="8" t="s">
        <v>30</v>
      </c>
      <c r="C88" s="7" t="str">
        <f>"20200212017"</f>
        <v>20200212017</v>
      </c>
      <c r="D88" s="9">
        <v>91.55</v>
      </c>
      <c r="E88" s="9">
        <v>90.33</v>
      </c>
      <c r="F88" s="9">
        <v>90.82</v>
      </c>
      <c r="G88" s="9"/>
      <c r="H88" s="9">
        <v>90.82</v>
      </c>
      <c r="I88" s="7">
        <v>83</v>
      </c>
      <c r="J88" s="10">
        <v>78.610000000000014</v>
      </c>
      <c r="K88" s="11"/>
      <c r="L88" s="11"/>
    </row>
    <row r="89" spans="1:12" s="12" customFormat="1" ht="21" customHeight="1">
      <c r="A89" s="7">
        <v>87</v>
      </c>
      <c r="B89" s="8" t="s">
        <v>30</v>
      </c>
      <c r="C89" s="7" t="str">
        <f>"20200106025"</f>
        <v>20200106025</v>
      </c>
      <c r="D89" s="9">
        <v>90.2</v>
      </c>
      <c r="E89" s="9">
        <v>87.92</v>
      </c>
      <c r="F89" s="9">
        <v>88.83</v>
      </c>
      <c r="G89" s="9"/>
      <c r="H89" s="9">
        <v>88.83</v>
      </c>
      <c r="I89" s="7">
        <v>84</v>
      </c>
      <c r="J89" s="10">
        <v>78.015000000000001</v>
      </c>
      <c r="K89" s="11"/>
      <c r="L89" s="11"/>
    </row>
    <row r="90" spans="1:12" s="12" customFormat="1" ht="21" customHeight="1">
      <c r="A90" s="7">
        <v>88</v>
      </c>
      <c r="B90" s="8" t="s">
        <v>30</v>
      </c>
      <c r="C90" s="7" t="str">
        <f>"20200212011"</f>
        <v>20200212011</v>
      </c>
      <c r="D90" s="9">
        <v>88.15</v>
      </c>
      <c r="E90" s="9">
        <v>87.1</v>
      </c>
      <c r="F90" s="9">
        <v>87.52</v>
      </c>
      <c r="G90" s="9"/>
      <c r="H90" s="9">
        <v>87.52</v>
      </c>
      <c r="I90" s="7">
        <v>83.6</v>
      </c>
      <c r="J90" s="10">
        <v>77.199999999999989</v>
      </c>
      <c r="K90" s="11"/>
      <c r="L90" s="11"/>
    </row>
    <row r="91" spans="1:12" s="12" customFormat="1" ht="21" customHeight="1">
      <c r="A91" s="7">
        <v>86</v>
      </c>
      <c r="B91" s="8" t="s">
        <v>30</v>
      </c>
      <c r="C91" s="7" t="str">
        <f>"20200212019"</f>
        <v>20200212019</v>
      </c>
      <c r="D91" s="9">
        <v>87.1</v>
      </c>
      <c r="E91" s="9">
        <v>92.17</v>
      </c>
      <c r="F91" s="9">
        <v>90.14</v>
      </c>
      <c r="G91" s="9"/>
      <c r="H91" s="9">
        <v>90.14</v>
      </c>
      <c r="I91" s="7">
        <v>80</v>
      </c>
      <c r="J91" s="10">
        <v>77.069999999999993</v>
      </c>
      <c r="K91" s="11"/>
      <c r="L91" s="11"/>
    </row>
    <row r="92" spans="1:12" s="12" customFormat="1" ht="21" customHeight="1">
      <c r="A92" s="7">
        <v>90</v>
      </c>
      <c r="B92" s="8" t="s">
        <v>30</v>
      </c>
      <c r="C92" s="7" t="str">
        <f>"20200106114"</f>
        <v>20200106114</v>
      </c>
      <c r="D92" s="9">
        <v>89.75</v>
      </c>
      <c r="E92" s="9">
        <v>84.23</v>
      </c>
      <c r="F92" s="9">
        <v>86.44</v>
      </c>
      <c r="G92" s="9"/>
      <c r="H92" s="9">
        <v>86.44</v>
      </c>
      <c r="I92" s="7">
        <v>81.599999999999994</v>
      </c>
      <c r="J92" s="10">
        <v>75.86</v>
      </c>
      <c r="K92" s="11"/>
      <c r="L92" s="11"/>
    </row>
    <row r="93" spans="1:12" s="12" customFormat="1" ht="21" customHeight="1">
      <c r="A93" s="7">
        <v>89</v>
      </c>
      <c r="B93" s="8" t="s">
        <v>30</v>
      </c>
      <c r="C93" s="7" t="str">
        <f>"20200106228"</f>
        <v>20200106228</v>
      </c>
      <c r="D93" s="9">
        <v>95.55</v>
      </c>
      <c r="E93" s="9">
        <v>81.91</v>
      </c>
      <c r="F93" s="9">
        <v>87.37</v>
      </c>
      <c r="G93" s="9"/>
      <c r="H93" s="9">
        <v>87.37</v>
      </c>
      <c r="I93" s="7">
        <v>0</v>
      </c>
      <c r="J93" s="10">
        <v>43.685000000000002</v>
      </c>
      <c r="K93" s="11"/>
      <c r="L93" s="11"/>
    </row>
    <row r="94" spans="1:12" s="12" customFormat="1" ht="21" customHeight="1">
      <c r="A94" s="7">
        <v>92</v>
      </c>
      <c r="B94" s="8" t="s">
        <v>31</v>
      </c>
      <c r="C94" s="7" t="str">
        <f>"20200106011"</f>
        <v>20200106011</v>
      </c>
      <c r="D94" s="9">
        <v>95.3</v>
      </c>
      <c r="E94" s="9">
        <v>101.84</v>
      </c>
      <c r="F94" s="9">
        <v>99.22</v>
      </c>
      <c r="G94" s="9"/>
      <c r="H94" s="9">
        <v>99.22</v>
      </c>
      <c r="I94" s="7">
        <v>83.8</v>
      </c>
      <c r="J94" s="10">
        <v>83.13</v>
      </c>
      <c r="K94" s="11"/>
      <c r="L94" s="11"/>
    </row>
    <row r="95" spans="1:12" s="12" customFormat="1" ht="21" customHeight="1">
      <c r="A95" s="7">
        <v>91</v>
      </c>
      <c r="B95" s="8" t="s">
        <v>31</v>
      </c>
      <c r="C95" s="7" t="str">
        <f>"20200106223"</f>
        <v>20200106223</v>
      </c>
      <c r="D95" s="9">
        <v>96.8</v>
      </c>
      <c r="E95" s="9">
        <v>101.27</v>
      </c>
      <c r="F95" s="9">
        <v>99.48</v>
      </c>
      <c r="G95" s="9"/>
      <c r="H95" s="9">
        <v>99.48</v>
      </c>
      <c r="I95" s="7">
        <v>81</v>
      </c>
      <c r="J95" s="10">
        <v>82.14</v>
      </c>
      <c r="K95" s="11"/>
      <c r="L95" s="11"/>
    </row>
    <row r="96" spans="1:12" s="12" customFormat="1" ht="21" customHeight="1">
      <c r="A96" s="7">
        <v>93</v>
      </c>
      <c r="B96" s="8" t="s">
        <v>31</v>
      </c>
      <c r="C96" s="7" t="str">
        <f>"20200106125"</f>
        <v>20200106125</v>
      </c>
      <c r="D96" s="9">
        <v>82.9</v>
      </c>
      <c r="E96" s="9">
        <v>105.25</v>
      </c>
      <c r="F96" s="9">
        <v>96.31</v>
      </c>
      <c r="G96" s="9"/>
      <c r="H96" s="9">
        <v>96.31</v>
      </c>
      <c r="I96" s="7">
        <v>84</v>
      </c>
      <c r="J96" s="10">
        <v>81.754999999999995</v>
      </c>
      <c r="K96" s="11"/>
      <c r="L96" s="11"/>
    </row>
    <row r="97" spans="1:12" s="12" customFormat="1" ht="21" customHeight="1">
      <c r="A97" s="7">
        <v>94</v>
      </c>
      <c r="B97" s="8" t="s">
        <v>31</v>
      </c>
      <c r="C97" s="7" t="str">
        <f>"20200106221"</f>
        <v>20200106221</v>
      </c>
      <c r="D97" s="9">
        <v>96.6</v>
      </c>
      <c r="E97" s="9">
        <v>90.21</v>
      </c>
      <c r="F97" s="9">
        <v>92.77</v>
      </c>
      <c r="G97" s="9"/>
      <c r="H97" s="9">
        <v>92.77</v>
      </c>
      <c r="I97" s="7">
        <v>85.6</v>
      </c>
      <c r="J97" s="10">
        <v>80.625</v>
      </c>
      <c r="K97" s="11"/>
      <c r="L97" s="11"/>
    </row>
    <row r="98" spans="1:12" s="12" customFormat="1" ht="21" customHeight="1">
      <c r="A98" s="7">
        <v>97</v>
      </c>
      <c r="B98" s="8" t="s">
        <v>31</v>
      </c>
      <c r="C98" s="7" t="str">
        <f>"20200106127"</f>
        <v>20200106127</v>
      </c>
      <c r="D98" s="9">
        <v>96.55</v>
      </c>
      <c r="E98" s="9">
        <v>83.87</v>
      </c>
      <c r="F98" s="9">
        <v>88.94</v>
      </c>
      <c r="G98" s="9"/>
      <c r="H98" s="9">
        <v>88.94</v>
      </c>
      <c r="I98" s="7">
        <v>88</v>
      </c>
      <c r="J98" s="10">
        <v>79.670000000000016</v>
      </c>
      <c r="K98" s="11"/>
      <c r="L98" s="11"/>
    </row>
    <row r="99" spans="1:12" s="12" customFormat="1" ht="21" customHeight="1">
      <c r="A99" s="7">
        <v>96</v>
      </c>
      <c r="B99" s="8" t="s">
        <v>31</v>
      </c>
      <c r="C99" s="7" t="str">
        <f>"20200212003"</f>
        <v>20200212003</v>
      </c>
      <c r="D99" s="9">
        <v>94.25</v>
      </c>
      <c r="E99" s="9">
        <v>85.4</v>
      </c>
      <c r="F99" s="9">
        <v>88.94</v>
      </c>
      <c r="G99" s="9"/>
      <c r="H99" s="9">
        <v>88.94</v>
      </c>
      <c r="I99" s="7">
        <v>76.8</v>
      </c>
      <c r="J99" s="10">
        <v>75.19</v>
      </c>
      <c r="K99" s="11"/>
      <c r="L99" s="11"/>
    </row>
    <row r="100" spans="1:12" s="12" customFormat="1" ht="21" customHeight="1">
      <c r="A100" s="7">
        <v>95</v>
      </c>
      <c r="B100" s="8" t="s">
        <v>31</v>
      </c>
      <c r="C100" s="7" t="str">
        <f>"20200106205"</f>
        <v>20200106205</v>
      </c>
      <c r="D100" s="9">
        <v>89.05</v>
      </c>
      <c r="E100" s="9">
        <v>94.71</v>
      </c>
      <c r="F100" s="9">
        <v>92.45</v>
      </c>
      <c r="G100" s="9"/>
      <c r="H100" s="9">
        <v>92.45</v>
      </c>
      <c r="I100" s="7">
        <v>0</v>
      </c>
      <c r="J100" s="10">
        <v>46.225000000000001</v>
      </c>
      <c r="K100" s="11"/>
      <c r="L100" s="11"/>
    </row>
    <row r="101" spans="1:12" s="12" customFormat="1" ht="21" customHeight="1">
      <c r="A101" s="7">
        <v>99</v>
      </c>
      <c r="B101" s="8" t="s">
        <v>32</v>
      </c>
      <c r="C101" s="7" t="str">
        <f>"20200106315"</f>
        <v>20200106315</v>
      </c>
      <c r="D101" s="9">
        <v>95.45</v>
      </c>
      <c r="E101" s="9">
        <v>99.42</v>
      </c>
      <c r="F101" s="9">
        <v>97.83</v>
      </c>
      <c r="G101" s="9"/>
      <c r="H101" s="9">
        <v>97.83</v>
      </c>
      <c r="I101" s="7">
        <v>86.2</v>
      </c>
      <c r="J101" s="10">
        <v>83.39500000000001</v>
      </c>
      <c r="K101" s="11"/>
      <c r="L101" s="11"/>
    </row>
    <row r="102" spans="1:12" s="12" customFormat="1" ht="21" customHeight="1">
      <c r="A102" s="7">
        <v>100</v>
      </c>
      <c r="B102" s="8" t="s">
        <v>32</v>
      </c>
      <c r="C102" s="7" t="str">
        <f>"20200208029"</f>
        <v>20200208029</v>
      </c>
      <c r="D102" s="9">
        <v>91.8</v>
      </c>
      <c r="E102" s="9">
        <v>98.96</v>
      </c>
      <c r="F102" s="9">
        <v>96.1</v>
      </c>
      <c r="G102" s="9"/>
      <c r="H102" s="9">
        <v>96.1</v>
      </c>
      <c r="I102" s="7">
        <v>87.8</v>
      </c>
      <c r="J102" s="10">
        <v>83.169999999999987</v>
      </c>
      <c r="K102" s="11"/>
      <c r="L102" s="11"/>
    </row>
    <row r="103" spans="1:12" s="12" customFormat="1" ht="21" customHeight="1">
      <c r="A103" s="7">
        <v>98</v>
      </c>
      <c r="B103" s="8" t="s">
        <v>32</v>
      </c>
      <c r="C103" s="7" t="str">
        <f>"20200206610"</f>
        <v>20200206610</v>
      </c>
      <c r="D103" s="9">
        <v>91.6</v>
      </c>
      <c r="E103" s="9">
        <v>102.02</v>
      </c>
      <c r="F103" s="9">
        <v>97.85</v>
      </c>
      <c r="G103" s="9"/>
      <c r="H103" s="9">
        <v>97.85</v>
      </c>
      <c r="I103" s="7">
        <v>84.8</v>
      </c>
      <c r="J103" s="10">
        <v>82.844999999999999</v>
      </c>
      <c r="K103" s="11"/>
      <c r="L103" s="11"/>
    </row>
    <row r="104" spans="1:12" s="12" customFormat="1" ht="21" customHeight="1">
      <c r="A104" s="7">
        <v>105</v>
      </c>
      <c r="B104" s="8" t="s">
        <v>32</v>
      </c>
      <c r="C104" s="7" t="str">
        <f>"20200106419"</f>
        <v>20200106419</v>
      </c>
      <c r="D104" s="9">
        <v>89.35</v>
      </c>
      <c r="E104" s="9">
        <v>95.74</v>
      </c>
      <c r="F104" s="9">
        <v>93.18</v>
      </c>
      <c r="G104" s="9"/>
      <c r="H104" s="9">
        <v>93.18</v>
      </c>
      <c r="I104" s="7">
        <v>88.2</v>
      </c>
      <c r="J104" s="10">
        <v>81.87</v>
      </c>
      <c r="K104" s="11"/>
      <c r="L104" s="11"/>
    </row>
    <row r="105" spans="1:12" s="12" customFormat="1" ht="21" customHeight="1">
      <c r="A105" s="7">
        <v>101</v>
      </c>
      <c r="B105" s="8" t="s">
        <v>32</v>
      </c>
      <c r="C105" s="7" t="str">
        <f>"20200106305"</f>
        <v>20200106305</v>
      </c>
      <c r="D105" s="9">
        <v>88.95</v>
      </c>
      <c r="E105" s="9">
        <v>99.46</v>
      </c>
      <c r="F105" s="9">
        <v>95.26</v>
      </c>
      <c r="G105" s="9"/>
      <c r="H105" s="9">
        <v>95.26</v>
      </c>
      <c r="I105" s="7">
        <v>84</v>
      </c>
      <c r="J105" s="10">
        <v>81.23</v>
      </c>
      <c r="K105" s="11"/>
      <c r="L105" s="11"/>
    </row>
    <row r="106" spans="1:12" s="12" customFormat="1" ht="21" customHeight="1">
      <c r="A106" s="7">
        <v>104</v>
      </c>
      <c r="B106" s="8" t="s">
        <v>32</v>
      </c>
      <c r="C106" s="7" t="str">
        <f>"20200206612"</f>
        <v>20200206612</v>
      </c>
      <c r="D106" s="9">
        <v>96.15</v>
      </c>
      <c r="E106" s="9">
        <v>92.04</v>
      </c>
      <c r="F106" s="9">
        <v>93.68</v>
      </c>
      <c r="G106" s="9"/>
      <c r="H106" s="9">
        <v>93.68</v>
      </c>
      <c r="I106" s="7">
        <v>85</v>
      </c>
      <c r="J106" s="10">
        <v>80.84</v>
      </c>
      <c r="K106" s="11"/>
      <c r="L106" s="11"/>
    </row>
    <row r="107" spans="1:12" s="12" customFormat="1" ht="21" customHeight="1">
      <c r="A107" s="7">
        <v>102</v>
      </c>
      <c r="B107" s="8" t="s">
        <v>32</v>
      </c>
      <c r="C107" s="7" t="str">
        <f>"20200206519"</f>
        <v>20200206519</v>
      </c>
      <c r="D107" s="9">
        <v>85</v>
      </c>
      <c r="E107" s="9">
        <v>100.88</v>
      </c>
      <c r="F107" s="9">
        <v>94.53</v>
      </c>
      <c r="G107" s="9"/>
      <c r="H107" s="9">
        <v>94.53</v>
      </c>
      <c r="I107" s="7">
        <v>82.6</v>
      </c>
      <c r="J107" s="10">
        <v>80.305000000000007</v>
      </c>
      <c r="K107" s="11"/>
      <c r="L107" s="11"/>
    </row>
    <row r="108" spans="1:12" s="12" customFormat="1" ht="21" customHeight="1">
      <c r="A108" s="7">
        <v>103</v>
      </c>
      <c r="B108" s="8" t="s">
        <v>32</v>
      </c>
      <c r="C108" s="7" t="str">
        <f>"20200206517"</f>
        <v>20200206517</v>
      </c>
      <c r="D108" s="9">
        <v>86.85</v>
      </c>
      <c r="E108" s="9">
        <v>99.44</v>
      </c>
      <c r="F108" s="9">
        <v>94.4</v>
      </c>
      <c r="G108" s="9"/>
      <c r="H108" s="9">
        <v>94.4</v>
      </c>
      <c r="I108" s="7">
        <v>79.8</v>
      </c>
      <c r="J108" s="10">
        <v>79.12</v>
      </c>
      <c r="K108" s="11"/>
      <c r="L108" s="11"/>
    </row>
    <row r="109" spans="1:12" s="12" customFormat="1" ht="21" customHeight="1">
      <c r="A109" s="7">
        <v>106</v>
      </c>
      <c r="B109" s="8" t="s">
        <v>33</v>
      </c>
      <c r="C109" s="7" t="str">
        <f>"20200206528"</f>
        <v>20200206528</v>
      </c>
      <c r="D109" s="9">
        <v>95.9</v>
      </c>
      <c r="E109" s="9">
        <v>103.6</v>
      </c>
      <c r="F109" s="9">
        <v>100.52</v>
      </c>
      <c r="G109" s="9"/>
      <c r="H109" s="9">
        <v>100.52</v>
      </c>
      <c r="I109" s="7">
        <v>83</v>
      </c>
      <c r="J109" s="10">
        <v>83.460000000000008</v>
      </c>
      <c r="K109" s="11"/>
      <c r="L109" s="11"/>
    </row>
    <row r="110" spans="1:12" s="12" customFormat="1" ht="21" customHeight="1">
      <c r="A110" s="7">
        <v>108</v>
      </c>
      <c r="B110" s="8" t="s">
        <v>33</v>
      </c>
      <c r="C110" s="7" t="str">
        <f>"20200206601"</f>
        <v>20200206601</v>
      </c>
      <c r="D110" s="9">
        <v>99.35</v>
      </c>
      <c r="E110" s="9">
        <v>96.38</v>
      </c>
      <c r="F110" s="9">
        <v>97.57</v>
      </c>
      <c r="G110" s="9"/>
      <c r="H110" s="9">
        <v>97.57</v>
      </c>
      <c r="I110" s="7">
        <v>83.9</v>
      </c>
      <c r="J110" s="10">
        <v>82.344999999999999</v>
      </c>
      <c r="K110" s="11"/>
      <c r="L110" s="11"/>
    </row>
    <row r="111" spans="1:12" s="12" customFormat="1" ht="21" customHeight="1">
      <c r="A111" s="7">
        <v>107</v>
      </c>
      <c r="B111" s="8" t="s">
        <v>33</v>
      </c>
      <c r="C111" s="7" t="str">
        <f>"20200106302"</f>
        <v>20200106302</v>
      </c>
      <c r="D111" s="9">
        <v>93.15</v>
      </c>
      <c r="E111" s="9">
        <v>101.94</v>
      </c>
      <c r="F111" s="9">
        <v>98.42</v>
      </c>
      <c r="G111" s="9"/>
      <c r="H111" s="9">
        <v>98.42</v>
      </c>
      <c r="I111" s="7">
        <v>80.400000000000006</v>
      </c>
      <c r="J111" s="10">
        <v>81.37</v>
      </c>
      <c r="K111" s="11"/>
      <c r="L111" s="11"/>
    </row>
    <row r="112" spans="1:12" s="12" customFormat="1" ht="21" customHeight="1">
      <c r="A112" s="7">
        <v>109</v>
      </c>
      <c r="B112" s="8" t="s">
        <v>33</v>
      </c>
      <c r="C112" s="7" t="str">
        <f>"20200106323"</f>
        <v>20200106323</v>
      </c>
      <c r="D112" s="9">
        <v>87.55</v>
      </c>
      <c r="E112" s="9">
        <v>101.2</v>
      </c>
      <c r="F112" s="9">
        <v>95.74</v>
      </c>
      <c r="G112" s="9"/>
      <c r="H112" s="9">
        <v>95.74</v>
      </c>
      <c r="I112" s="7">
        <v>79.2</v>
      </c>
      <c r="J112" s="10">
        <v>79.55</v>
      </c>
      <c r="K112" s="11"/>
      <c r="L112" s="11"/>
    </row>
    <row r="113" spans="1:12" s="12" customFormat="1" ht="21" customHeight="1">
      <c r="A113" s="7">
        <v>110</v>
      </c>
      <c r="B113" s="8" t="s">
        <v>34</v>
      </c>
      <c r="C113" s="7" t="str">
        <f>"20200208926"</f>
        <v>20200208926</v>
      </c>
      <c r="D113" s="9">
        <v>92.95</v>
      </c>
      <c r="E113" s="9">
        <v>68.66</v>
      </c>
      <c r="F113" s="9">
        <v>78.38</v>
      </c>
      <c r="G113" s="9"/>
      <c r="H113" s="9">
        <v>78.38</v>
      </c>
      <c r="I113" s="7">
        <v>86</v>
      </c>
      <c r="J113" s="10">
        <v>73.59</v>
      </c>
      <c r="K113" s="11"/>
      <c r="L113" s="11"/>
    </row>
    <row r="114" spans="1:12" s="12" customFormat="1" ht="21" customHeight="1">
      <c r="A114" s="7">
        <v>111</v>
      </c>
      <c r="B114" s="8" t="s">
        <v>34</v>
      </c>
      <c r="C114" s="7" t="str">
        <f>"20200212206"</f>
        <v>20200212206</v>
      </c>
      <c r="D114" s="9">
        <v>91.4</v>
      </c>
      <c r="E114" s="9">
        <v>68.03</v>
      </c>
      <c r="F114" s="9">
        <v>77.38</v>
      </c>
      <c r="G114" s="9"/>
      <c r="H114" s="9">
        <v>77.38</v>
      </c>
      <c r="I114" s="7">
        <v>83.8</v>
      </c>
      <c r="J114" s="10">
        <v>72.210000000000008</v>
      </c>
      <c r="K114" s="11"/>
      <c r="L114" s="11"/>
    </row>
    <row r="115" spans="1:12" s="12" customFormat="1" ht="21" customHeight="1">
      <c r="A115" s="7">
        <v>112</v>
      </c>
      <c r="B115" s="8" t="s">
        <v>34</v>
      </c>
      <c r="C115" s="7" t="str">
        <f>"20200212202"</f>
        <v>20200212202</v>
      </c>
      <c r="D115" s="9">
        <v>81.25</v>
      </c>
      <c r="E115" s="9">
        <v>62.98</v>
      </c>
      <c r="F115" s="9">
        <v>70.290000000000006</v>
      </c>
      <c r="G115" s="9"/>
      <c r="H115" s="9">
        <v>70.290000000000006</v>
      </c>
      <c r="I115" s="7">
        <v>80.400000000000006</v>
      </c>
      <c r="J115" s="10">
        <v>67.305000000000007</v>
      </c>
      <c r="K115" s="11"/>
      <c r="L115" s="11"/>
    </row>
    <row r="116" spans="1:12" s="12" customFormat="1" ht="21" customHeight="1">
      <c r="A116" s="7">
        <v>113</v>
      </c>
      <c r="B116" s="8" t="s">
        <v>34</v>
      </c>
      <c r="C116" s="7" t="str">
        <f>"20200212203"</f>
        <v>20200212203</v>
      </c>
      <c r="D116" s="9">
        <v>70.55</v>
      </c>
      <c r="E116" s="9">
        <v>62.25</v>
      </c>
      <c r="F116" s="9">
        <v>65.569999999999993</v>
      </c>
      <c r="G116" s="9"/>
      <c r="H116" s="9">
        <v>65.569999999999993</v>
      </c>
      <c r="I116" s="7">
        <v>80.599999999999994</v>
      </c>
      <c r="J116" s="10">
        <v>65.025000000000006</v>
      </c>
      <c r="K116" s="11"/>
      <c r="L116" s="11"/>
    </row>
    <row r="117" spans="1:12" s="12" customFormat="1" ht="21" customHeight="1">
      <c r="A117" s="7">
        <v>114</v>
      </c>
      <c r="B117" s="8" t="s">
        <v>35</v>
      </c>
      <c r="C117" s="7" t="str">
        <f>"20200208919"</f>
        <v>20200208919</v>
      </c>
      <c r="D117" s="9">
        <v>87.55</v>
      </c>
      <c r="E117" s="9">
        <v>87.33</v>
      </c>
      <c r="F117" s="9">
        <v>87.42</v>
      </c>
      <c r="G117" s="9"/>
      <c r="H117" s="9">
        <v>87.42</v>
      </c>
      <c r="I117" s="7">
        <v>83.2</v>
      </c>
      <c r="J117" s="10">
        <v>76.990000000000009</v>
      </c>
      <c r="K117" s="11"/>
      <c r="L117" s="11"/>
    </row>
    <row r="118" spans="1:12" s="12" customFormat="1" ht="21" customHeight="1">
      <c r="A118" s="7">
        <v>116</v>
      </c>
      <c r="B118" s="8" t="s">
        <v>35</v>
      </c>
      <c r="C118" s="7" t="str">
        <f>"20200208921"</f>
        <v>20200208921</v>
      </c>
      <c r="D118" s="9">
        <v>86.25</v>
      </c>
      <c r="E118" s="9">
        <v>71.02</v>
      </c>
      <c r="F118" s="9">
        <v>77.11</v>
      </c>
      <c r="G118" s="9"/>
      <c r="H118" s="9">
        <v>77.11</v>
      </c>
      <c r="I118" s="7">
        <v>81</v>
      </c>
      <c r="J118" s="10">
        <v>70.954999999999998</v>
      </c>
      <c r="K118" s="11"/>
      <c r="L118" s="11"/>
    </row>
    <row r="119" spans="1:12" s="12" customFormat="1" ht="21" customHeight="1">
      <c r="A119" s="7">
        <v>115</v>
      </c>
      <c r="B119" s="8" t="s">
        <v>35</v>
      </c>
      <c r="C119" s="7" t="str">
        <f>"20200212205"</f>
        <v>20200212205</v>
      </c>
      <c r="D119" s="9">
        <v>83.2</v>
      </c>
      <c r="E119" s="9">
        <v>73.23</v>
      </c>
      <c r="F119" s="9">
        <v>77.22</v>
      </c>
      <c r="G119" s="9"/>
      <c r="H119" s="9">
        <v>77.22</v>
      </c>
      <c r="I119" s="7">
        <v>80.599999999999994</v>
      </c>
      <c r="J119" s="10">
        <v>70.850000000000009</v>
      </c>
      <c r="K119" s="11"/>
      <c r="L119" s="11"/>
    </row>
    <row r="120" spans="1:12" s="12" customFormat="1" ht="21" customHeight="1">
      <c r="A120" s="7">
        <v>117</v>
      </c>
      <c r="B120" s="8" t="s">
        <v>35</v>
      </c>
      <c r="C120" s="7" t="str">
        <f>"20200208925"</f>
        <v>20200208925</v>
      </c>
      <c r="D120" s="9">
        <v>84.45</v>
      </c>
      <c r="E120" s="9">
        <v>66.83</v>
      </c>
      <c r="F120" s="9">
        <v>73.88</v>
      </c>
      <c r="G120" s="9"/>
      <c r="H120" s="9">
        <v>73.88</v>
      </c>
      <c r="I120" s="7">
        <v>0</v>
      </c>
      <c r="J120" s="10">
        <v>36.94</v>
      </c>
      <c r="K120" s="11"/>
      <c r="L120" s="11"/>
    </row>
    <row r="121" spans="1:12" s="12" customFormat="1" ht="21" customHeight="1">
      <c r="A121" s="7">
        <v>118</v>
      </c>
      <c r="B121" s="8" t="s">
        <v>36</v>
      </c>
      <c r="C121" s="7" t="str">
        <f>"20200206711"</f>
        <v>20200206711</v>
      </c>
      <c r="D121" s="9">
        <v>96</v>
      </c>
      <c r="E121" s="9">
        <v>107.22</v>
      </c>
      <c r="F121" s="9">
        <v>102.73</v>
      </c>
      <c r="G121" s="9"/>
      <c r="H121" s="9">
        <v>102.73</v>
      </c>
      <c r="I121" s="7">
        <v>85.6</v>
      </c>
      <c r="J121" s="10">
        <v>85.605000000000004</v>
      </c>
      <c r="K121" s="11"/>
      <c r="L121" s="11"/>
    </row>
    <row r="122" spans="1:12" s="12" customFormat="1" ht="21" customHeight="1">
      <c r="A122" s="7">
        <v>119</v>
      </c>
      <c r="B122" s="8" t="s">
        <v>36</v>
      </c>
      <c r="C122" s="7" t="str">
        <f>"20200206710"</f>
        <v>20200206710</v>
      </c>
      <c r="D122" s="9">
        <v>95.25</v>
      </c>
      <c r="E122" s="9">
        <v>103.96</v>
      </c>
      <c r="F122" s="9">
        <v>100.48</v>
      </c>
      <c r="G122" s="9"/>
      <c r="H122" s="9">
        <v>100.48</v>
      </c>
      <c r="I122" s="7">
        <v>86.6</v>
      </c>
      <c r="J122" s="10">
        <v>84.88</v>
      </c>
      <c r="K122" s="11"/>
      <c r="L122" s="11"/>
    </row>
    <row r="123" spans="1:12" s="12" customFormat="1" ht="21" customHeight="1">
      <c r="A123" s="7">
        <v>121</v>
      </c>
      <c r="B123" s="8" t="s">
        <v>36</v>
      </c>
      <c r="C123" s="7" t="str">
        <f>"20200206701"</f>
        <v>20200206701</v>
      </c>
      <c r="D123" s="9">
        <v>94.2</v>
      </c>
      <c r="E123" s="9">
        <v>95.43</v>
      </c>
      <c r="F123" s="9">
        <v>94.94</v>
      </c>
      <c r="G123" s="9"/>
      <c r="H123" s="9">
        <v>94.94</v>
      </c>
      <c r="I123" s="7">
        <v>84.2</v>
      </c>
      <c r="J123" s="10">
        <v>81.150000000000006</v>
      </c>
      <c r="K123" s="11"/>
      <c r="L123" s="11"/>
    </row>
    <row r="124" spans="1:12" s="12" customFormat="1" ht="21" customHeight="1">
      <c r="A124" s="7">
        <v>120</v>
      </c>
      <c r="B124" s="8" t="s">
        <v>36</v>
      </c>
      <c r="C124" s="7" t="str">
        <f>"20200206725"</f>
        <v>20200206725</v>
      </c>
      <c r="D124" s="9">
        <v>90.55</v>
      </c>
      <c r="E124" s="9">
        <v>98.01</v>
      </c>
      <c r="F124" s="9">
        <v>95.03</v>
      </c>
      <c r="G124" s="9"/>
      <c r="H124" s="9">
        <v>95.03</v>
      </c>
      <c r="I124" s="7">
        <v>82</v>
      </c>
      <c r="J124" s="10">
        <v>80.315000000000012</v>
      </c>
      <c r="K124" s="11"/>
      <c r="L124" s="11"/>
    </row>
    <row r="125" spans="1:12" s="12" customFormat="1" ht="21" customHeight="1">
      <c r="A125" s="7">
        <v>123</v>
      </c>
      <c r="B125" s="8" t="s">
        <v>37</v>
      </c>
      <c r="C125" s="7" t="str">
        <f>"20200206820"</f>
        <v>20200206820</v>
      </c>
      <c r="D125" s="9">
        <v>88.7</v>
      </c>
      <c r="E125" s="9">
        <v>105.95</v>
      </c>
      <c r="F125" s="9">
        <v>99.05</v>
      </c>
      <c r="G125" s="9"/>
      <c r="H125" s="9">
        <v>99.05</v>
      </c>
      <c r="I125" s="7">
        <v>81</v>
      </c>
      <c r="J125" s="10">
        <v>81.924999999999997</v>
      </c>
      <c r="K125" s="11"/>
      <c r="L125" s="11"/>
    </row>
    <row r="126" spans="1:12" s="12" customFormat="1" ht="21" customHeight="1">
      <c r="A126" s="7">
        <v>122</v>
      </c>
      <c r="B126" s="8" t="s">
        <v>37</v>
      </c>
      <c r="C126" s="7" t="str">
        <f>"20200206804"</f>
        <v>20200206804</v>
      </c>
      <c r="D126" s="9">
        <v>87.75</v>
      </c>
      <c r="E126" s="9">
        <v>107.58</v>
      </c>
      <c r="F126" s="9">
        <v>99.65</v>
      </c>
      <c r="G126" s="9"/>
      <c r="H126" s="9">
        <v>99.65</v>
      </c>
      <c r="I126" s="7">
        <v>80</v>
      </c>
      <c r="J126" s="10">
        <v>81.825000000000003</v>
      </c>
      <c r="K126" s="11"/>
      <c r="L126" s="11"/>
    </row>
    <row r="127" spans="1:12" s="12" customFormat="1" ht="21" customHeight="1">
      <c r="A127" s="7">
        <v>125</v>
      </c>
      <c r="B127" s="8" t="s">
        <v>37</v>
      </c>
      <c r="C127" s="7" t="str">
        <f>"20200206810"</f>
        <v>20200206810</v>
      </c>
      <c r="D127" s="9">
        <v>96.1</v>
      </c>
      <c r="E127" s="9">
        <v>94.7</v>
      </c>
      <c r="F127" s="9">
        <v>95.26</v>
      </c>
      <c r="G127" s="9"/>
      <c r="H127" s="9">
        <v>95.26</v>
      </c>
      <c r="I127" s="7">
        <v>83</v>
      </c>
      <c r="J127" s="10">
        <v>80.830000000000013</v>
      </c>
      <c r="K127" s="11"/>
      <c r="L127" s="11"/>
    </row>
    <row r="128" spans="1:12" s="12" customFormat="1" ht="21" customHeight="1">
      <c r="A128" s="7">
        <v>124</v>
      </c>
      <c r="B128" s="8" t="s">
        <v>37</v>
      </c>
      <c r="C128" s="7" t="str">
        <f>"20200206806"</f>
        <v>20200206806</v>
      </c>
      <c r="D128" s="9">
        <v>85.55</v>
      </c>
      <c r="E128" s="9">
        <v>102.94</v>
      </c>
      <c r="F128" s="9">
        <v>95.98</v>
      </c>
      <c r="G128" s="9"/>
      <c r="H128" s="9">
        <v>95.98</v>
      </c>
      <c r="I128" s="7">
        <v>0</v>
      </c>
      <c r="J128" s="10">
        <v>47.99</v>
      </c>
      <c r="K128" s="11"/>
      <c r="L128" s="11"/>
    </row>
    <row r="129" spans="1:12" s="12" customFormat="1" ht="21" customHeight="1">
      <c r="A129" s="7">
        <v>126</v>
      </c>
      <c r="B129" s="8" t="s">
        <v>38</v>
      </c>
      <c r="C129" s="7" t="str">
        <f>"20200211823"</f>
        <v>20200211823</v>
      </c>
      <c r="D129" s="9">
        <v>100.65</v>
      </c>
      <c r="E129" s="9">
        <v>98.3</v>
      </c>
      <c r="F129" s="9">
        <v>99.24</v>
      </c>
      <c r="G129" s="9"/>
      <c r="H129" s="9">
        <v>99.24</v>
      </c>
      <c r="I129" s="7">
        <v>82.8</v>
      </c>
      <c r="J129" s="10">
        <v>82.74</v>
      </c>
      <c r="K129" s="11"/>
      <c r="L129" s="11"/>
    </row>
    <row r="130" spans="1:12" s="12" customFormat="1" ht="21" customHeight="1">
      <c r="A130" s="7">
        <v>127</v>
      </c>
      <c r="B130" s="8" t="s">
        <v>38</v>
      </c>
      <c r="C130" s="7" t="str">
        <f>"20200211803"</f>
        <v>20200211803</v>
      </c>
      <c r="D130" s="9">
        <v>88.7</v>
      </c>
      <c r="E130" s="9">
        <v>99.2</v>
      </c>
      <c r="F130" s="9">
        <v>95</v>
      </c>
      <c r="G130" s="9"/>
      <c r="H130" s="9">
        <v>95</v>
      </c>
      <c r="I130" s="7">
        <v>85.6</v>
      </c>
      <c r="J130" s="10">
        <v>81.740000000000009</v>
      </c>
      <c r="K130" s="11"/>
      <c r="L130" s="11"/>
    </row>
    <row r="131" spans="1:12" s="12" customFormat="1" ht="21" customHeight="1">
      <c r="A131" s="7">
        <v>128</v>
      </c>
      <c r="B131" s="8" t="s">
        <v>38</v>
      </c>
      <c r="C131" s="7" t="str">
        <f>"20200207807"</f>
        <v>20200207807</v>
      </c>
      <c r="D131" s="9">
        <v>92.35</v>
      </c>
      <c r="E131" s="9">
        <v>96.52</v>
      </c>
      <c r="F131" s="9">
        <v>94.85</v>
      </c>
      <c r="G131" s="9"/>
      <c r="H131" s="9">
        <v>94.85</v>
      </c>
      <c r="I131" s="7">
        <v>83.4</v>
      </c>
      <c r="J131" s="10">
        <v>80.785000000000011</v>
      </c>
      <c r="K131" s="11"/>
      <c r="L131" s="11"/>
    </row>
    <row r="132" spans="1:12" s="12" customFormat="1" ht="21" customHeight="1">
      <c r="A132" s="7">
        <v>130</v>
      </c>
      <c r="B132" s="8" t="s">
        <v>38</v>
      </c>
      <c r="C132" s="7" t="str">
        <f>"20200211809"</f>
        <v>20200211809</v>
      </c>
      <c r="D132" s="9">
        <v>78.5</v>
      </c>
      <c r="E132" s="9">
        <v>96.1</v>
      </c>
      <c r="F132" s="9">
        <v>89.06</v>
      </c>
      <c r="G132" s="9"/>
      <c r="H132" s="9">
        <v>89.06</v>
      </c>
      <c r="I132" s="7">
        <v>85.8</v>
      </c>
      <c r="J132" s="10">
        <v>78.849999999999994</v>
      </c>
      <c r="K132" s="11"/>
      <c r="L132" s="11"/>
    </row>
    <row r="133" spans="1:12" s="12" customFormat="1" ht="21" customHeight="1">
      <c r="A133" s="7">
        <v>129</v>
      </c>
      <c r="B133" s="8" t="s">
        <v>38</v>
      </c>
      <c r="C133" s="7" t="str">
        <f>"20200211822"</f>
        <v>20200211822</v>
      </c>
      <c r="D133" s="9">
        <v>87.05</v>
      </c>
      <c r="E133" s="9">
        <v>93.84</v>
      </c>
      <c r="F133" s="9">
        <v>91.12</v>
      </c>
      <c r="G133" s="9"/>
      <c r="H133" s="9">
        <v>91.12</v>
      </c>
      <c r="I133" s="7">
        <v>81.8</v>
      </c>
      <c r="J133" s="10">
        <v>78.28</v>
      </c>
      <c r="K133" s="11"/>
      <c r="L133" s="11"/>
    </row>
    <row r="134" spans="1:12" s="12" customFormat="1" ht="21" customHeight="1">
      <c r="A134" s="7">
        <v>131</v>
      </c>
      <c r="B134" s="8" t="s">
        <v>38</v>
      </c>
      <c r="C134" s="7" t="str">
        <f>"20200211807"</f>
        <v>20200211807</v>
      </c>
      <c r="D134" s="9">
        <v>72.099999999999994</v>
      </c>
      <c r="E134" s="9">
        <v>97.6</v>
      </c>
      <c r="F134" s="9">
        <v>87.4</v>
      </c>
      <c r="G134" s="9"/>
      <c r="H134" s="9">
        <v>87.4</v>
      </c>
      <c r="I134" s="7">
        <v>83.4</v>
      </c>
      <c r="J134" s="10">
        <v>77.06</v>
      </c>
      <c r="K134" s="11"/>
      <c r="L134" s="11"/>
    </row>
    <row r="135" spans="1:12" s="12" customFormat="1" ht="21" customHeight="1">
      <c r="A135" s="7">
        <v>133</v>
      </c>
      <c r="B135" s="8" t="s">
        <v>38</v>
      </c>
      <c r="C135" s="7" t="str">
        <f>"20200211817"</f>
        <v>20200211817</v>
      </c>
      <c r="D135" s="9">
        <v>81.55</v>
      </c>
      <c r="E135" s="9">
        <v>88.6</v>
      </c>
      <c r="F135" s="9">
        <v>85.78</v>
      </c>
      <c r="G135" s="9"/>
      <c r="H135" s="9">
        <v>85.78</v>
      </c>
      <c r="I135" s="7">
        <v>81</v>
      </c>
      <c r="J135" s="10">
        <v>75.289999999999992</v>
      </c>
      <c r="K135" s="11"/>
      <c r="L135" s="11"/>
    </row>
    <row r="136" spans="1:12" s="12" customFormat="1" ht="21" customHeight="1">
      <c r="A136" s="7">
        <v>132</v>
      </c>
      <c r="B136" s="8" t="s">
        <v>38</v>
      </c>
      <c r="C136" s="7" t="str">
        <f>"20200211826"</f>
        <v>20200211826</v>
      </c>
      <c r="D136" s="9">
        <v>78.900000000000006</v>
      </c>
      <c r="E136" s="9">
        <v>91.58</v>
      </c>
      <c r="F136" s="9">
        <v>86.51</v>
      </c>
      <c r="G136" s="9"/>
      <c r="H136" s="9">
        <v>86.51</v>
      </c>
      <c r="I136" s="7">
        <v>79</v>
      </c>
      <c r="J136" s="10">
        <v>74.855000000000004</v>
      </c>
      <c r="K136" s="11"/>
      <c r="L136" s="11"/>
    </row>
    <row r="137" spans="1:12" s="12" customFormat="1" ht="21" customHeight="1">
      <c r="A137" s="7">
        <v>134</v>
      </c>
      <c r="B137" s="8" t="s">
        <v>39</v>
      </c>
      <c r="C137" s="7" t="str">
        <f>"20200211808"</f>
        <v>20200211808</v>
      </c>
      <c r="D137" s="9">
        <v>93.35</v>
      </c>
      <c r="E137" s="9">
        <v>104.8</v>
      </c>
      <c r="F137" s="9">
        <v>100.22</v>
      </c>
      <c r="G137" s="9"/>
      <c r="H137" s="9">
        <v>100.22</v>
      </c>
      <c r="I137" s="7">
        <v>85.4</v>
      </c>
      <c r="J137" s="10">
        <v>84.27000000000001</v>
      </c>
      <c r="K137" s="11"/>
      <c r="L137" s="11"/>
    </row>
    <row r="138" spans="1:12" s="12" customFormat="1" ht="21" customHeight="1">
      <c r="A138" s="7">
        <v>135</v>
      </c>
      <c r="B138" s="8" t="s">
        <v>39</v>
      </c>
      <c r="C138" s="7" t="str">
        <f>"20200211814"</f>
        <v>20200211814</v>
      </c>
      <c r="D138" s="9">
        <v>99.8</v>
      </c>
      <c r="E138" s="9">
        <v>97.16</v>
      </c>
      <c r="F138" s="9">
        <v>98.22</v>
      </c>
      <c r="G138" s="9"/>
      <c r="H138" s="9">
        <v>98.22</v>
      </c>
      <c r="I138" s="7">
        <v>83.8</v>
      </c>
      <c r="J138" s="10">
        <v>82.63000000000001</v>
      </c>
      <c r="K138" s="11"/>
      <c r="L138" s="11"/>
    </row>
    <row r="139" spans="1:12" s="12" customFormat="1" ht="21" customHeight="1">
      <c r="A139" s="7">
        <v>140</v>
      </c>
      <c r="B139" s="8" t="s">
        <v>39</v>
      </c>
      <c r="C139" s="7" t="str">
        <f>"20200207809"</f>
        <v>20200207809</v>
      </c>
      <c r="D139" s="9">
        <v>83.25</v>
      </c>
      <c r="E139" s="9">
        <v>99.66</v>
      </c>
      <c r="F139" s="9">
        <v>93.1</v>
      </c>
      <c r="G139" s="9"/>
      <c r="H139" s="9">
        <v>93.1</v>
      </c>
      <c r="I139" s="7">
        <v>87</v>
      </c>
      <c r="J139" s="10">
        <v>81.349999999999994</v>
      </c>
      <c r="K139" s="11"/>
      <c r="L139" s="11"/>
    </row>
    <row r="140" spans="1:12" s="12" customFormat="1" ht="21" customHeight="1">
      <c r="A140" s="7">
        <v>136</v>
      </c>
      <c r="B140" s="8" t="s">
        <v>39</v>
      </c>
      <c r="C140" s="7" t="str">
        <f>"20200207817"</f>
        <v>20200207817</v>
      </c>
      <c r="D140" s="9">
        <v>92.7</v>
      </c>
      <c r="E140" s="9">
        <v>98.62</v>
      </c>
      <c r="F140" s="9">
        <v>96.25</v>
      </c>
      <c r="G140" s="9"/>
      <c r="H140" s="9">
        <v>96.25</v>
      </c>
      <c r="I140" s="7">
        <v>82.6</v>
      </c>
      <c r="J140" s="10">
        <v>81.165000000000006</v>
      </c>
      <c r="K140" s="11"/>
      <c r="L140" s="11"/>
    </row>
    <row r="141" spans="1:12" s="12" customFormat="1" ht="21" customHeight="1">
      <c r="A141" s="7">
        <v>137</v>
      </c>
      <c r="B141" s="8" t="s">
        <v>39</v>
      </c>
      <c r="C141" s="7" t="str">
        <f>"20200211813"</f>
        <v>20200211813</v>
      </c>
      <c r="D141" s="9">
        <v>92.2</v>
      </c>
      <c r="E141" s="9">
        <v>98.28</v>
      </c>
      <c r="F141" s="9">
        <v>95.85</v>
      </c>
      <c r="G141" s="9"/>
      <c r="H141" s="9">
        <v>95.85</v>
      </c>
      <c r="I141" s="7">
        <v>83</v>
      </c>
      <c r="J141" s="10">
        <v>81.125</v>
      </c>
      <c r="K141" s="11"/>
      <c r="L141" s="11"/>
    </row>
    <row r="142" spans="1:12" s="12" customFormat="1" ht="21" customHeight="1">
      <c r="A142" s="7">
        <v>139</v>
      </c>
      <c r="B142" s="8" t="s">
        <v>39</v>
      </c>
      <c r="C142" s="7" t="str">
        <f>"20200211819"</f>
        <v>20200211819</v>
      </c>
      <c r="D142" s="9">
        <v>88.5</v>
      </c>
      <c r="E142" s="9">
        <v>96.66</v>
      </c>
      <c r="F142" s="9">
        <v>93.4</v>
      </c>
      <c r="G142" s="9"/>
      <c r="H142" s="9">
        <v>93.4</v>
      </c>
      <c r="I142" s="7">
        <v>83</v>
      </c>
      <c r="J142" s="10">
        <v>79.900000000000006</v>
      </c>
      <c r="K142" s="11"/>
      <c r="L142" s="11"/>
    </row>
    <row r="143" spans="1:12" s="12" customFormat="1" ht="21" customHeight="1">
      <c r="A143" s="7">
        <v>138</v>
      </c>
      <c r="B143" s="8" t="s">
        <v>39</v>
      </c>
      <c r="C143" s="7" t="str">
        <f>"20200207806"</f>
        <v>20200207806</v>
      </c>
      <c r="D143" s="9">
        <v>85.05</v>
      </c>
      <c r="E143" s="9">
        <v>99.94</v>
      </c>
      <c r="F143" s="9">
        <v>93.98</v>
      </c>
      <c r="G143" s="9"/>
      <c r="H143" s="9">
        <v>93.98</v>
      </c>
      <c r="I143" s="7">
        <v>82.2</v>
      </c>
      <c r="J143" s="10">
        <v>79.87</v>
      </c>
      <c r="K143" s="11"/>
      <c r="L143" s="11"/>
    </row>
    <row r="144" spans="1:12" s="12" customFormat="1" ht="21" customHeight="1">
      <c r="A144" s="7">
        <v>141</v>
      </c>
      <c r="B144" s="8" t="s">
        <v>39</v>
      </c>
      <c r="C144" s="7" t="str">
        <f>"20200211825"</f>
        <v>20200211825</v>
      </c>
      <c r="D144" s="9">
        <v>81.849999999999994</v>
      </c>
      <c r="E144" s="9">
        <v>99.18</v>
      </c>
      <c r="F144" s="9">
        <v>92.25</v>
      </c>
      <c r="G144" s="9"/>
      <c r="H144" s="9">
        <v>92.25</v>
      </c>
      <c r="I144" s="7">
        <v>0</v>
      </c>
      <c r="J144" s="10">
        <v>46.125</v>
      </c>
      <c r="K144" s="11"/>
      <c r="L144" s="11"/>
    </row>
    <row r="145" spans="1:12" s="12" customFormat="1" ht="21" customHeight="1">
      <c r="A145" s="7">
        <v>142</v>
      </c>
      <c r="B145" s="8" t="s">
        <v>40</v>
      </c>
      <c r="C145" s="7" t="str">
        <f>"20200209018"</f>
        <v>20200209018</v>
      </c>
      <c r="D145" s="9">
        <v>91.8</v>
      </c>
      <c r="E145" s="9">
        <v>99.98</v>
      </c>
      <c r="F145" s="9">
        <v>96.71</v>
      </c>
      <c r="G145" s="9"/>
      <c r="H145" s="9">
        <v>96.71</v>
      </c>
      <c r="I145" s="7">
        <v>83.8</v>
      </c>
      <c r="J145" s="10">
        <v>81.875</v>
      </c>
      <c r="K145" s="11"/>
      <c r="L145" s="11"/>
    </row>
    <row r="146" spans="1:12" s="12" customFormat="1" ht="21" customHeight="1">
      <c r="A146" s="7">
        <v>143</v>
      </c>
      <c r="B146" s="8" t="s">
        <v>40</v>
      </c>
      <c r="C146" s="7" t="str">
        <f>"20200209017"</f>
        <v>20200209017</v>
      </c>
      <c r="D146" s="9">
        <v>93.3</v>
      </c>
      <c r="E146" s="9">
        <v>92.7</v>
      </c>
      <c r="F146" s="9">
        <v>92.94</v>
      </c>
      <c r="G146" s="9"/>
      <c r="H146" s="9">
        <v>92.94</v>
      </c>
      <c r="I146" s="7">
        <v>83.4</v>
      </c>
      <c r="J146" s="10">
        <v>79.830000000000013</v>
      </c>
      <c r="K146" s="11"/>
      <c r="L146" s="11"/>
    </row>
    <row r="147" spans="1:12" s="12" customFormat="1" ht="21" customHeight="1">
      <c r="A147" s="7">
        <v>145</v>
      </c>
      <c r="B147" s="8" t="s">
        <v>40</v>
      </c>
      <c r="C147" s="7" t="str">
        <f>"20200212105"</f>
        <v>20200212105</v>
      </c>
      <c r="D147" s="9">
        <v>74.45</v>
      </c>
      <c r="E147" s="9">
        <v>104.08</v>
      </c>
      <c r="F147" s="9">
        <v>92.23</v>
      </c>
      <c r="G147" s="9"/>
      <c r="H147" s="9">
        <v>92.23</v>
      </c>
      <c r="I147" s="7">
        <v>79.400000000000006</v>
      </c>
      <c r="J147" s="10">
        <v>77.875</v>
      </c>
      <c r="K147" s="11"/>
      <c r="L147" s="11"/>
    </row>
    <row r="148" spans="1:12" s="12" customFormat="1" ht="21" customHeight="1">
      <c r="A148" s="7">
        <v>144</v>
      </c>
      <c r="B148" s="8" t="s">
        <v>40</v>
      </c>
      <c r="C148" s="7" t="str">
        <f>"20200212115"</f>
        <v>20200212115</v>
      </c>
      <c r="D148" s="9">
        <v>94.95</v>
      </c>
      <c r="E148" s="9">
        <v>91.32</v>
      </c>
      <c r="F148" s="9">
        <v>92.77</v>
      </c>
      <c r="G148" s="9"/>
      <c r="H148" s="9">
        <v>92.77</v>
      </c>
      <c r="I148" s="7">
        <v>78.400000000000006</v>
      </c>
      <c r="J148" s="10">
        <v>77.745000000000005</v>
      </c>
      <c r="K148" s="11"/>
      <c r="L148" s="11"/>
    </row>
    <row r="149" spans="1:12" s="12" customFormat="1" ht="21" customHeight="1">
      <c r="A149" s="7">
        <v>146</v>
      </c>
      <c r="B149" s="8" t="s">
        <v>41</v>
      </c>
      <c r="C149" s="7" t="str">
        <f>"20200209019"</f>
        <v>20200209019</v>
      </c>
      <c r="D149" s="9">
        <v>100</v>
      </c>
      <c r="E149" s="9">
        <v>98.68</v>
      </c>
      <c r="F149" s="9">
        <v>99.21</v>
      </c>
      <c r="G149" s="9"/>
      <c r="H149" s="9">
        <v>99.21</v>
      </c>
      <c r="I149" s="7">
        <v>87.8</v>
      </c>
      <c r="J149" s="10">
        <v>84.724999999999994</v>
      </c>
      <c r="K149" s="11"/>
      <c r="L149" s="11"/>
    </row>
    <row r="150" spans="1:12" s="12" customFormat="1" ht="21" customHeight="1">
      <c r="A150" s="7">
        <v>148</v>
      </c>
      <c r="B150" s="8" t="s">
        <v>41</v>
      </c>
      <c r="C150" s="7" t="str">
        <f>"20200209003"</f>
        <v>20200209003</v>
      </c>
      <c r="D150" s="9">
        <v>89.65</v>
      </c>
      <c r="E150" s="9">
        <v>98.96</v>
      </c>
      <c r="F150" s="9">
        <v>95.24</v>
      </c>
      <c r="G150" s="9"/>
      <c r="H150" s="9">
        <v>95.24</v>
      </c>
      <c r="I150" s="7">
        <v>86.8</v>
      </c>
      <c r="J150" s="10">
        <v>82.34</v>
      </c>
      <c r="K150" s="11"/>
      <c r="L150" s="11"/>
    </row>
    <row r="151" spans="1:12" s="12" customFormat="1" ht="21" customHeight="1">
      <c r="A151" s="7">
        <v>147</v>
      </c>
      <c r="B151" s="8" t="s">
        <v>41</v>
      </c>
      <c r="C151" s="7" t="str">
        <f>"20200212113"</f>
        <v>20200212113</v>
      </c>
      <c r="D151" s="9">
        <v>97.45</v>
      </c>
      <c r="E151" s="9">
        <v>94.16</v>
      </c>
      <c r="F151" s="9">
        <v>95.48</v>
      </c>
      <c r="G151" s="9"/>
      <c r="H151" s="9">
        <v>95.48</v>
      </c>
      <c r="I151" s="7">
        <v>83.4</v>
      </c>
      <c r="J151" s="10">
        <v>81.100000000000009</v>
      </c>
      <c r="K151" s="11"/>
      <c r="L151" s="11"/>
    </row>
    <row r="152" spans="1:12" s="12" customFormat="1" ht="21" customHeight="1">
      <c r="A152" s="7">
        <v>149</v>
      </c>
      <c r="B152" s="8" t="s">
        <v>41</v>
      </c>
      <c r="C152" s="7" t="str">
        <f>"20200209024"</f>
        <v>20200209024</v>
      </c>
      <c r="D152" s="9">
        <v>82.25</v>
      </c>
      <c r="E152" s="9">
        <v>102</v>
      </c>
      <c r="F152" s="9">
        <v>94.1</v>
      </c>
      <c r="G152" s="9"/>
      <c r="H152" s="9">
        <v>94.1</v>
      </c>
      <c r="I152" s="7">
        <v>83.2</v>
      </c>
      <c r="J152" s="10">
        <v>80.330000000000013</v>
      </c>
      <c r="K152" s="11"/>
      <c r="L152" s="11"/>
    </row>
    <row r="153" spans="1:12" s="12" customFormat="1" ht="21" customHeight="1">
      <c r="A153" s="7">
        <v>150</v>
      </c>
      <c r="B153" s="8" t="s">
        <v>42</v>
      </c>
      <c r="C153" s="7" t="str">
        <f>"20200212309"</f>
        <v>20200212309</v>
      </c>
      <c r="D153" s="9">
        <v>93.1</v>
      </c>
      <c r="E153" s="9">
        <v>95.68</v>
      </c>
      <c r="F153" s="9">
        <v>94.65</v>
      </c>
      <c r="G153" s="9"/>
      <c r="H153" s="9">
        <v>94.65</v>
      </c>
      <c r="I153" s="7">
        <v>88</v>
      </c>
      <c r="J153" s="10">
        <v>82.525000000000006</v>
      </c>
      <c r="K153" s="11"/>
      <c r="L153" s="11"/>
    </row>
    <row r="154" spans="1:12" s="12" customFormat="1" ht="21" customHeight="1">
      <c r="A154" s="7">
        <v>151</v>
      </c>
      <c r="B154" s="8" t="s">
        <v>42</v>
      </c>
      <c r="C154" s="7" t="str">
        <f>"20200212326"</f>
        <v>20200212326</v>
      </c>
      <c r="D154" s="9">
        <v>82.7</v>
      </c>
      <c r="E154" s="9">
        <v>98.18</v>
      </c>
      <c r="F154" s="9">
        <v>91.99</v>
      </c>
      <c r="G154" s="9"/>
      <c r="H154" s="9">
        <v>91.99</v>
      </c>
      <c r="I154" s="7">
        <v>84.6</v>
      </c>
      <c r="J154" s="10">
        <v>79.834999999999994</v>
      </c>
      <c r="K154" s="11"/>
      <c r="L154" s="11"/>
    </row>
    <row r="155" spans="1:12" s="12" customFormat="1" ht="21" customHeight="1">
      <c r="A155" s="7">
        <v>153</v>
      </c>
      <c r="B155" s="8" t="s">
        <v>42</v>
      </c>
      <c r="C155" s="7" t="str">
        <f>"20200212320"</f>
        <v>20200212320</v>
      </c>
      <c r="D155" s="9">
        <v>81.3</v>
      </c>
      <c r="E155" s="9">
        <v>91.18</v>
      </c>
      <c r="F155" s="9">
        <v>87.23</v>
      </c>
      <c r="G155" s="9"/>
      <c r="H155" s="9">
        <v>87.23</v>
      </c>
      <c r="I155" s="7">
        <v>75.8</v>
      </c>
      <c r="J155" s="10">
        <v>73.935000000000002</v>
      </c>
      <c r="K155" s="11"/>
      <c r="L155" s="11"/>
    </row>
    <row r="156" spans="1:12" s="12" customFormat="1" ht="21" customHeight="1">
      <c r="A156" s="7">
        <v>152</v>
      </c>
      <c r="B156" s="8" t="s">
        <v>42</v>
      </c>
      <c r="C156" s="7" t="str">
        <f>"20200212308"</f>
        <v>20200212308</v>
      </c>
      <c r="D156" s="9">
        <v>83.35</v>
      </c>
      <c r="E156" s="9">
        <v>92.1</v>
      </c>
      <c r="F156" s="9">
        <v>88.6</v>
      </c>
      <c r="G156" s="9"/>
      <c r="H156" s="9">
        <v>88.6</v>
      </c>
      <c r="I156" s="7">
        <v>0</v>
      </c>
      <c r="J156" s="10">
        <v>44.3</v>
      </c>
      <c r="K156" s="11"/>
      <c r="L156" s="11"/>
    </row>
    <row r="157" spans="1:12" s="12" customFormat="1" ht="21" customHeight="1">
      <c r="A157" s="7">
        <v>154</v>
      </c>
      <c r="B157" s="8" t="s">
        <v>43</v>
      </c>
      <c r="C157" s="7" t="str">
        <f>"20200212322"</f>
        <v>20200212322</v>
      </c>
      <c r="D157" s="9">
        <v>90.1</v>
      </c>
      <c r="E157" s="9">
        <v>104.06</v>
      </c>
      <c r="F157" s="9">
        <v>98.48</v>
      </c>
      <c r="G157" s="9"/>
      <c r="H157" s="9">
        <v>98.48</v>
      </c>
      <c r="I157" s="7">
        <v>81.2</v>
      </c>
      <c r="J157" s="10">
        <v>81.72</v>
      </c>
      <c r="K157" s="11"/>
      <c r="L157" s="11"/>
    </row>
    <row r="158" spans="1:12" s="12" customFormat="1" ht="21" customHeight="1">
      <c r="A158" s="7">
        <v>155</v>
      </c>
      <c r="B158" s="8" t="s">
        <v>43</v>
      </c>
      <c r="C158" s="7" t="str">
        <f>"20200212317"</f>
        <v>20200212317</v>
      </c>
      <c r="D158" s="9">
        <v>88.75</v>
      </c>
      <c r="E158" s="9">
        <v>98.5</v>
      </c>
      <c r="F158" s="9">
        <v>94.6</v>
      </c>
      <c r="G158" s="9"/>
      <c r="H158" s="9">
        <v>94.6</v>
      </c>
      <c r="I158" s="7">
        <v>83.4</v>
      </c>
      <c r="J158" s="10">
        <v>80.66</v>
      </c>
      <c r="K158" s="11"/>
      <c r="L158" s="11"/>
    </row>
    <row r="159" spans="1:12" s="12" customFormat="1" ht="21" customHeight="1">
      <c r="A159" s="7">
        <v>156</v>
      </c>
      <c r="B159" s="8" t="s">
        <v>43</v>
      </c>
      <c r="C159" s="7" t="str">
        <f>"20200212324"</f>
        <v>20200212324</v>
      </c>
      <c r="D159" s="9">
        <v>86.05</v>
      </c>
      <c r="E159" s="9">
        <v>93.02</v>
      </c>
      <c r="F159" s="9">
        <v>90.23</v>
      </c>
      <c r="G159" s="9"/>
      <c r="H159" s="9">
        <v>90.23</v>
      </c>
      <c r="I159" s="7">
        <v>81.8</v>
      </c>
      <c r="J159" s="10">
        <v>77.835000000000008</v>
      </c>
      <c r="K159" s="11"/>
      <c r="L159" s="11"/>
    </row>
    <row r="160" spans="1:12" s="12" customFormat="1" ht="21" customHeight="1">
      <c r="A160" s="7">
        <v>157</v>
      </c>
      <c r="B160" s="8" t="s">
        <v>43</v>
      </c>
      <c r="C160" s="7" t="str">
        <f>"20200212310"</f>
        <v>20200212310</v>
      </c>
      <c r="D160" s="9">
        <v>78.099999999999994</v>
      </c>
      <c r="E160" s="9">
        <v>97.2</v>
      </c>
      <c r="F160" s="9">
        <v>89.56</v>
      </c>
      <c r="G160" s="9"/>
      <c r="H160" s="9">
        <v>89.56</v>
      </c>
      <c r="I160" s="7">
        <v>82.4</v>
      </c>
      <c r="J160" s="10">
        <v>77.740000000000009</v>
      </c>
      <c r="K160" s="11"/>
      <c r="L160" s="11"/>
    </row>
    <row r="161" spans="1:12" s="12" customFormat="1" ht="21" customHeight="1">
      <c r="A161" s="7">
        <v>158</v>
      </c>
      <c r="B161" s="8" t="s">
        <v>44</v>
      </c>
      <c r="C161" s="7" t="str">
        <f>"20200209320"</f>
        <v>20200209320</v>
      </c>
      <c r="D161" s="9">
        <v>95</v>
      </c>
      <c r="E161" s="9">
        <v>95.71</v>
      </c>
      <c r="F161" s="9">
        <v>95.43</v>
      </c>
      <c r="G161" s="9"/>
      <c r="H161" s="9">
        <v>95.43</v>
      </c>
      <c r="I161" s="7">
        <v>80.599999999999994</v>
      </c>
      <c r="J161" s="10">
        <v>79.955000000000013</v>
      </c>
      <c r="K161" s="11"/>
      <c r="L161" s="11"/>
    </row>
    <row r="162" spans="1:12" s="12" customFormat="1" ht="21" customHeight="1">
      <c r="A162" s="7">
        <v>159</v>
      </c>
      <c r="B162" s="8" t="s">
        <v>44</v>
      </c>
      <c r="C162" s="7" t="str">
        <f>"20200209329"</f>
        <v>20200209329</v>
      </c>
      <c r="D162" s="9">
        <v>89.8</v>
      </c>
      <c r="E162" s="9">
        <v>86.34</v>
      </c>
      <c r="F162" s="9">
        <v>87.72</v>
      </c>
      <c r="G162" s="9"/>
      <c r="H162" s="9">
        <v>87.72</v>
      </c>
      <c r="I162" s="7">
        <v>79.5</v>
      </c>
      <c r="J162" s="10">
        <v>75.660000000000011</v>
      </c>
      <c r="K162" s="11"/>
      <c r="L162" s="11"/>
    </row>
    <row r="163" spans="1:12" s="12" customFormat="1" ht="21" customHeight="1">
      <c r="A163" s="7">
        <v>160</v>
      </c>
      <c r="B163" s="8" t="s">
        <v>44</v>
      </c>
      <c r="C163" s="7" t="str">
        <f>"20200209306"</f>
        <v>20200209306</v>
      </c>
      <c r="D163" s="9">
        <v>87.7</v>
      </c>
      <c r="E163" s="9">
        <v>84.08</v>
      </c>
      <c r="F163" s="9">
        <v>85.53</v>
      </c>
      <c r="G163" s="9"/>
      <c r="H163" s="9">
        <v>85.53</v>
      </c>
      <c r="I163" s="7">
        <v>75</v>
      </c>
      <c r="J163" s="10">
        <v>72.765000000000001</v>
      </c>
      <c r="K163" s="11"/>
      <c r="L163" s="11"/>
    </row>
    <row r="164" spans="1:12" s="12" customFormat="1" ht="21" customHeight="1">
      <c r="A164" s="7">
        <v>161</v>
      </c>
      <c r="B164" s="8" t="s">
        <v>45</v>
      </c>
      <c r="C164" s="7" t="str">
        <f>"20200209308"</f>
        <v>20200209308</v>
      </c>
      <c r="D164" s="9">
        <v>88</v>
      </c>
      <c r="E164" s="9">
        <v>85.05</v>
      </c>
      <c r="F164" s="9">
        <v>86.23</v>
      </c>
      <c r="G164" s="9"/>
      <c r="H164" s="9">
        <v>86.23</v>
      </c>
      <c r="I164" s="7">
        <v>83.6</v>
      </c>
      <c r="J164" s="10">
        <v>76.555000000000007</v>
      </c>
      <c r="K164" s="11"/>
      <c r="L164" s="11"/>
    </row>
    <row r="165" spans="1:12" s="12" customFormat="1" ht="21" customHeight="1">
      <c r="A165" s="7">
        <v>163</v>
      </c>
      <c r="B165" s="8" t="s">
        <v>45</v>
      </c>
      <c r="C165" s="7" t="str">
        <f>"20200209310"</f>
        <v>20200209310</v>
      </c>
      <c r="D165" s="9">
        <v>80.05</v>
      </c>
      <c r="E165" s="9">
        <v>80.790000000000006</v>
      </c>
      <c r="F165" s="9">
        <v>80.489999999999995</v>
      </c>
      <c r="G165" s="9"/>
      <c r="H165" s="9">
        <v>80.489999999999995</v>
      </c>
      <c r="I165" s="7">
        <v>78.599999999999994</v>
      </c>
      <c r="J165" s="10">
        <v>71.685000000000002</v>
      </c>
      <c r="K165" s="11"/>
      <c r="L165" s="11"/>
    </row>
    <row r="166" spans="1:12" s="12" customFormat="1" ht="21" customHeight="1">
      <c r="A166" s="7">
        <v>162</v>
      </c>
      <c r="B166" s="8" t="s">
        <v>45</v>
      </c>
      <c r="C166" s="7" t="str">
        <f>"20200209301"</f>
        <v>20200209301</v>
      </c>
      <c r="D166" s="9">
        <v>85.95</v>
      </c>
      <c r="E166" s="9">
        <v>77.010000000000005</v>
      </c>
      <c r="F166" s="9">
        <v>80.59</v>
      </c>
      <c r="G166" s="9"/>
      <c r="H166" s="9">
        <v>80.59</v>
      </c>
      <c r="I166" s="7">
        <v>76.7</v>
      </c>
      <c r="J166" s="10">
        <v>70.975000000000009</v>
      </c>
      <c r="K166" s="11"/>
      <c r="L166" s="11"/>
    </row>
    <row r="167" spans="1:12" s="12" customFormat="1" ht="21" customHeight="1">
      <c r="A167" s="7">
        <v>164</v>
      </c>
      <c r="B167" s="8" t="s">
        <v>45</v>
      </c>
      <c r="C167" s="7" t="str">
        <f>"20200209318"</f>
        <v>20200209318</v>
      </c>
      <c r="D167" s="9">
        <v>79.05</v>
      </c>
      <c r="E167" s="9">
        <v>80.989999999999995</v>
      </c>
      <c r="F167" s="9">
        <v>80.209999999999994</v>
      </c>
      <c r="G167" s="9"/>
      <c r="H167" s="9">
        <v>80.209999999999994</v>
      </c>
      <c r="I167" s="7">
        <v>74.7</v>
      </c>
      <c r="J167" s="10">
        <v>69.984999999999999</v>
      </c>
      <c r="K167" s="11"/>
      <c r="L167" s="11"/>
    </row>
    <row r="168" spans="1:12" s="12" customFormat="1" ht="21" customHeight="1">
      <c r="A168" s="7">
        <v>165</v>
      </c>
      <c r="B168" s="8" t="s">
        <v>46</v>
      </c>
      <c r="C168" s="7" t="str">
        <f>"20200207601"</f>
        <v>20200207601</v>
      </c>
      <c r="D168" s="9">
        <v>83.9</v>
      </c>
      <c r="E168" s="9">
        <v>93.26</v>
      </c>
      <c r="F168" s="9">
        <v>89.52</v>
      </c>
      <c r="G168" s="9"/>
      <c r="H168" s="9">
        <v>89.52</v>
      </c>
      <c r="I168" s="7">
        <v>84.1</v>
      </c>
      <c r="J168" s="10">
        <v>78.400000000000006</v>
      </c>
      <c r="K168" s="11"/>
      <c r="L168" s="11"/>
    </row>
    <row r="169" spans="1:12" s="12" customFormat="1" ht="21" customHeight="1">
      <c r="A169" s="7">
        <v>168</v>
      </c>
      <c r="B169" s="8" t="s">
        <v>46</v>
      </c>
      <c r="C169" s="7" t="str">
        <f>"20200207509"</f>
        <v>20200207509</v>
      </c>
      <c r="D169" s="9">
        <v>81</v>
      </c>
      <c r="E169" s="9">
        <v>90.19</v>
      </c>
      <c r="F169" s="9">
        <v>86.51</v>
      </c>
      <c r="G169" s="9"/>
      <c r="H169" s="9">
        <v>86.51</v>
      </c>
      <c r="I169" s="7">
        <v>85.1</v>
      </c>
      <c r="J169" s="10">
        <v>77.295000000000002</v>
      </c>
      <c r="K169" s="11"/>
      <c r="L169" s="11"/>
    </row>
    <row r="170" spans="1:12" s="12" customFormat="1" ht="21" customHeight="1">
      <c r="A170" s="7">
        <v>166</v>
      </c>
      <c r="B170" s="8" t="s">
        <v>46</v>
      </c>
      <c r="C170" s="7" t="str">
        <f>"20200207527"</f>
        <v>20200207527</v>
      </c>
      <c r="D170" s="9">
        <v>78.05</v>
      </c>
      <c r="E170" s="9">
        <v>93.93</v>
      </c>
      <c r="F170" s="9">
        <v>87.58</v>
      </c>
      <c r="G170" s="9"/>
      <c r="H170" s="9">
        <v>87.58</v>
      </c>
      <c r="I170" s="7">
        <v>77</v>
      </c>
      <c r="J170" s="10">
        <v>74.59</v>
      </c>
      <c r="K170" s="11"/>
      <c r="L170" s="11"/>
    </row>
    <row r="171" spans="1:12" s="12" customFormat="1" ht="21" customHeight="1">
      <c r="A171" s="7">
        <v>167</v>
      </c>
      <c r="B171" s="8" t="s">
        <v>46</v>
      </c>
      <c r="C171" s="7" t="str">
        <f>"20200207621"</f>
        <v>20200207621</v>
      </c>
      <c r="D171" s="9">
        <v>81</v>
      </c>
      <c r="E171" s="9">
        <v>91.02</v>
      </c>
      <c r="F171" s="9">
        <v>87.01</v>
      </c>
      <c r="G171" s="9"/>
      <c r="H171" s="9">
        <v>87.01</v>
      </c>
      <c r="I171" s="7">
        <v>75.400000000000006</v>
      </c>
      <c r="J171" s="10">
        <v>73.665000000000006</v>
      </c>
      <c r="K171" s="11"/>
      <c r="L171" s="11"/>
    </row>
    <row r="172" spans="1:12" s="12" customFormat="1" ht="21" customHeight="1">
      <c r="A172" s="7">
        <v>169</v>
      </c>
      <c r="B172" s="8" t="s">
        <v>47</v>
      </c>
      <c r="C172" s="7" t="str">
        <f>"20200207614"</f>
        <v>20200207614</v>
      </c>
      <c r="D172" s="9">
        <v>85.3</v>
      </c>
      <c r="E172" s="9">
        <v>99.14</v>
      </c>
      <c r="F172" s="9">
        <v>93.6</v>
      </c>
      <c r="G172" s="9"/>
      <c r="H172" s="9">
        <v>93.6</v>
      </c>
      <c r="I172" s="7">
        <v>83</v>
      </c>
      <c r="J172" s="10">
        <v>80</v>
      </c>
      <c r="K172" s="11"/>
      <c r="L172" s="11"/>
    </row>
    <row r="173" spans="1:12" s="12" customFormat="1" ht="21" customHeight="1">
      <c r="A173" s="7">
        <v>171</v>
      </c>
      <c r="B173" s="8" t="s">
        <v>47</v>
      </c>
      <c r="C173" s="7" t="str">
        <f>"20200207510"</f>
        <v>20200207510</v>
      </c>
      <c r="D173" s="9">
        <v>74.25</v>
      </c>
      <c r="E173" s="9">
        <v>93.46</v>
      </c>
      <c r="F173" s="9">
        <v>85.78</v>
      </c>
      <c r="G173" s="9"/>
      <c r="H173" s="9">
        <v>85.78</v>
      </c>
      <c r="I173" s="7">
        <v>79.900000000000006</v>
      </c>
      <c r="J173" s="10">
        <v>74.850000000000009</v>
      </c>
      <c r="K173" s="11"/>
      <c r="L173" s="11"/>
    </row>
    <row r="174" spans="1:12" s="12" customFormat="1" ht="21" customHeight="1">
      <c r="A174" s="7">
        <v>172</v>
      </c>
      <c r="B174" s="8" t="s">
        <v>47</v>
      </c>
      <c r="C174" s="7" t="str">
        <f>"20200207625"</f>
        <v>20200207625</v>
      </c>
      <c r="D174" s="9">
        <v>81.349999999999994</v>
      </c>
      <c r="E174" s="9">
        <v>88.64</v>
      </c>
      <c r="F174" s="9">
        <v>85.72</v>
      </c>
      <c r="G174" s="9"/>
      <c r="H174" s="9">
        <v>85.72</v>
      </c>
      <c r="I174" s="7">
        <v>73.599999999999994</v>
      </c>
      <c r="J174" s="10">
        <v>72.3</v>
      </c>
      <c r="K174" s="11"/>
      <c r="L174" s="11"/>
    </row>
    <row r="175" spans="1:12" s="12" customFormat="1" ht="21" customHeight="1">
      <c r="A175" s="7">
        <v>170</v>
      </c>
      <c r="B175" s="8" t="s">
        <v>47</v>
      </c>
      <c r="C175" s="7" t="str">
        <f>"20200207623"</f>
        <v>20200207623</v>
      </c>
      <c r="D175" s="9">
        <v>79.25</v>
      </c>
      <c r="E175" s="9">
        <v>92.5</v>
      </c>
      <c r="F175" s="9">
        <v>87.2</v>
      </c>
      <c r="G175" s="9"/>
      <c r="H175" s="9">
        <v>87.2</v>
      </c>
      <c r="I175" s="7">
        <v>0</v>
      </c>
      <c r="J175" s="10">
        <v>43.6</v>
      </c>
      <c r="K175" s="11"/>
      <c r="L175" s="11"/>
    </row>
    <row r="176" spans="1:12" s="12" customFormat="1" ht="21" customHeight="1">
      <c r="A176" s="7">
        <v>173</v>
      </c>
      <c r="B176" s="8" t="s">
        <v>48</v>
      </c>
      <c r="C176" s="7" t="str">
        <f>"20200207116"</f>
        <v>20200207116</v>
      </c>
      <c r="D176" s="9">
        <v>96.9</v>
      </c>
      <c r="E176" s="9">
        <v>103.6</v>
      </c>
      <c r="F176" s="9">
        <v>100.92</v>
      </c>
      <c r="G176" s="9"/>
      <c r="H176" s="9">
        <v>100.92</v>
      </c>
      <c r="I176" s="7">
        <v>87.82</v>
      </c>
      <c r="J176" s="10">
        <v>85.587999999999994</v>
      </c>
      <c r="K176" s="11"/>
      <c r="L176" s="11"/>
    </row>
    <row r="177" spans="1:12" s="12" customFormat="1" ht="21" customHeight="1">
      <c r="A177" s="7">
        <v>174</v>
      </c>
      <c r="B177" s="8" t="s">
        <v>48</v>
      </c>
      <c r="C177" s="7" t="str">
        <f>"20200209225"</f>
        <v>20200209225</v>
      </c>
      <c r="D177" s="9">
        <v>94.25</v>
      </c>
      <c r="E177" s="9">
        <v>103.71</v>
      </c>
      <c r="F177" s="9">
        <v>99.93</v>
      </c>
      <c r="G177" s="9"/>
      <c r="H177" s="9">
        <v>99.93</v>
      </c>
      <c r="I177" s="7">
        <v>86.2</v>
      </c>
      <c r="J177" s="10">
        <v>84.445000000000007</v>
      </c>
      <c r="K177" s="11"/>
      <c r="L177" s="11"/>
    </row>
    <row r="178" spans="1:12" s="12" customFormat="1" ht="21" customHeight="1">
      <c r="A178" s="7">
        <v>175</v>
      </c>
      <c r="B178" s="8" t="s">
        <v>48</v>
      </c>
      <c r="C178" s="7" t="str">
        <f>"20200207312"</f>
        <v>20200207312</v>
      </c>
      <c r="D178" s="9">
        <v>95.15</v>
      </c>
      <c r="E178" s="9">
        <v>101.96</v>
      </c>
      <c r="F178" s="9">
        <v>99.24</v>
      </c>
      <c r="G178" s="9"/>
      <c r="H178" s="9">
        <v>99.24</v>
      </c>
      <c r="I178" s="7">
        <v>85.64</v>
      </c>
      <c r="J178" s="10">
        <v>83.876000000000005</v>
      </c>
      <c r="K178" s="11"/>
      <c r="L178" s="11"/>
    </row>
    <row r="179" spans="1:12" s="12" customFormat="1" ht="21" customHeight="1">
      <c r="A179" s="7">
        <v>176</v>
      </c>
      <c r="B179" s="8" t="s">
        <v>48</v>
      </c>
      <c r="C179" s="7" t="str">
        <f>"20200207210"</f>
        <v>20200207210</v>
      </c>
      <c r="D179" s="9">
        <v>95.85</v>
      </c>
      <c r="E179" s="9">
        <v>101.46</v>
      </c>
      <c r="F179" s="9">
        <v>99.22</v>
      </c>
      <c r="G179" s="9"/>
      <c r="H179" s="9">
        <v>99.22</v>
      </c>
      <c r="I179" s="7">
        <v>83.52</v>
      </c>
      <c r="J179" s="10">
        <v>83.018000000000001</v>
      </c>
      <c r="K179" s="11"/>
      <c r="L179" s="11"/>
    </row>
    <row r="180" spans="1:12" s="12" customFormat="1" ht="21" customHeight="1">
      <c r="A180" s="7">
        <v>178</v>
      </c>
      <c r="B180" s="8" t="s">
        <v>49</v>
      </c>
      <c r="C180" s="7" t="str">
        <f>"20200207207"</f>
        <v>20200207207</v>
      </c>
      <c r="D180" s="9">
        <v>97.85</v>
      </c>
      <c r="E180" s="9">
        <v>101.86</v>
      </c>
      <c r="F180" s="9">
        <v>100.26</v>
      </c>
      <c r="G180" s="9"/>
      <c r="H180" s="9">
        <v>100.26</v>
      </c>
      <c r="I180" s="7">
        <v>85.8</v>
      </c>
      <c r="J180" s="10">
        <v>84.45</v>
      </c>
      <c r="K180" s="11"/>
      <c r="L180" s="11"/>
    </row>
    <row r="181" spans="1:12" s="12" customFormat="1" ht="21" customHeight="1">
      <c r="A181" s="7">
        <v>177</v>
      </c>
      <c r="B181" s="8" t="s">
        <v>49</v>
      </c>
      <c r="C181" s="7" t="str">
        <f>"20200207013"</f>
        <v>20200207013</v>
      </c>
      <c r="D181" s="9">
        <v>95.75</v>
      </c>
      <c r="E181" s="9">
        <v>103.31</v>
      </c>
      <c r="F181" s="9">
        <v>100.29</v>
      </c>
      <c r="G181" s="9"/>
      <c r="H181" s="9">
        <v>100.29</v>
      </c>
      <c r="I181" s="7">
        <v>83.4</v>
      </c>
      <c r="J181" s="10">
        <v>83.50500000000001</v>
      </c>
      <c r="K181" s="11"/>
      <c r="L181" s="11"/>
    </row>
    <row r="182" spans="1:12" s="12" customFormat="1" ht="21" customHeight="1">
      <c r="A182" s="7">
        <v>179</v>
      </c>
      <c r="B182" s="8" t="s">
        <v>49</v>
      </c>
      <c r="C182" s="7" t="str">
        <f>"20200207427"</f>
        <v>20200207427</v>
      </c>
      <c r="D182" s="9">
        <v>94.15</v>
      </c>
      <c r="E182" s="9">
        <v>102.41</v>
      </c>
      <c r="F182" s="9">
        <v>99.11</v>
      </c>
      <c r="G182" s="9"/>
      <c r="H182" s="9">
        <v>99.11</v>
      </c>
      <c r="I182" s="7">
        <v>84.6</v>
      </c>
      <c r="J182" s="10">
        <v>83.394999999999996</v>
      </c>
      <c r="K182" s="11"/>
      <c r="L182" s="11"/>
    </row>
    <row r="183" spans="1:12" s="12" customFormat="1" ht="21" customHeight="1">
      <c r="A183" s="7">
        <v>180</v>
      </c>
      <c r="B183" s="8" t="s">
        <v>49</v>
      </c>
      <c r="C183" s="7" t="str">
        <f>"20200207123"</f>
        <v>20200207123</v>
      </c>
      <c r="D183" s="9">
        <v>91.85</v>
      </c>
      <c r="E183" s="9">
        <v>103.18</v>
      </c>
      <c r="F183" s="9">
        <v>98.65</v>
      </c>
      <c r="G183" s="9"/>
      <c r="H183" s="9">
        <v>98.65</v>
      </c>
      <c r="I183" s="7">
        <v>80.599999999999994</v>
      </c>
      <c r="J183" s="10">
        <v>81.564999999999998</v>
      </c>
      <c r="K183" s="11"/>
      <c r="L183" s="11"/>
    </row>
    <row r="184" spans="1:12" s="12" customFormat="1" ht="21" customHeight="1">
      <c r="A184" s="7">
        <v>181</v>
      </c>
      <c r="B184" s="8" t="s">
        <v>50</v>
      </c>
      <c r="C184" s="7" t="str">
        <f>"20200304805"</f>
        <v>20200304805</v>
      </c>
      <c r="D184" s="9">
        <v>98.45</v>
      </c>
      <c r="E184" s="9">
        <v>107.56</v>
      </c>
      <c r="F184" s="9">
        <v>103.92</v>
      </c>
      <c r="G184" s="9"/>
      <c r="H184" s="9">
        <v>103.92</v>
      </c>
      <c r="I184" s="7">
        <v>83.2</v>
      </c>
      <c r="J184" s="10">
        <v>85.240000000000009</v>
      </c>
      <c r="K184" s="11"/>
      <c r="L184" s="11"/>
    </row>
    <row r="185" spans="1:12" s="12" customFormat="1" ht="21" customHeight="1">
      <c r="A185" s="7">
        <v>183</v>
      </c>
      <c r="B185" s="8" t="s">
        <v>50</v>
      </c>
      <c r="C185" s="7" t="str">
        <f>"20200303310"</f>
        <v>20200303310</v>
      </c>
      <c r="D185" s="9">
        <v>92.1</v>
      </c>
      <c r="E185" s="9">
        <v>107.26</v>
      </c>
      <c r="F185" s="9">
        <v>101.2</v>
      </c>
      <c r="G185" s="9"/>
      <c r="H185" s="9">
        <v>101.2</v>
      </c>
      <c r="I185" s="7">
        <v>84.4</v>
      </c>
      <c r="J185" s="10">
        <v>84.360000000000014</v>
      </c>
      <c r="K185" s="11"/>
      <c r="L185" s="11"/>
    </row>
    <row r="186" spans="1:12" s="12" customFormat="1" ht="21" customHeight="1">
      <c r="A186" s="7">
        <v>182</v>
      </c>
      <c r="B186" s="8" t="s">
        <v>50</v>
      </c>
      <c r="C186" s="7" t="str">
        <f>"20200301322"</f>
        <v>20200301322</v>
      </c>
      <c r="D186" s="9">
        <v>98.7</v>
      </c>
      <c r="E186" s="9">
        <v>103.54</v>
      </c>
      <c r="F186" s="9">
        <v>101.6</v>
      </c>
      <c r="G186" s="9"/>
      <c r="H186" s="9">
        <v>101.6</v>
      </c>
      <c r="I186" s="7">
        <v>83.2</v>
      </c>
      <c r="J186" s="10">
        <v>84.080000000000013</v>
      </c>
      <c r="K186" s="11"/>
      <c r="L186" s="11"/>
    </row>
    <row r="187" spans="1:12" s="12" customFormat="1" ht="21" customHeight="1">
      <c r="A187" s="7">
        <v>188</v>
      </c>
      <c r="B187" s="8" t="s">
        <v>50</v>
      </c>
      <c r="C187" s="7" t="str">
        <f>"20200301018"</f>
        <v>20200301018</v>
      </c>
      <c r="D187" s="9">
        <v>102.95</v>
      </c>
      <c r="E187" s="9">
        <v>96.38</v>
      </c>
      <c r="F187" s="9">
        <v>99.01</v>
      </c>
      <c r="G187" s="9"/>
      <c r="H187" s="9">
        <v>99.01</v>
      </c>
      <c r="I187" s="7">
        <v>86</v>
      </c>
      <c r="J187" s="10">
        <v>83.905000000000001</v>
      </c>
      <c r="K187" s="11"/>
      <c r="L187" s="11"/>
    </row>
    <row r="188" spans="1:12" s="12" customFormat="1" ht="21" customHeight="1">
      <c r="A188" s="7">
        <v>184</v>
      </c>
      <c r="B188" s="8" t="s">
        <v>50</v>
      </c>
      <c r="C188" s="7" t="str">
        <f>"20200302116"</f>
        <v>20200302116</v>
      </c>
      <c r="D188" s="9">
        <v>96.05</v>
      </c>
      <c r="E188" s="9">
        <v>103.94</v>
      </c>
      <c r="F188" s="9">
        <v>100.78</v>
      </c>
      <c r="G188" s="9"/>
      <c r="H188" s="9">
        <v>100.78</v>
      </c>
      <c r="I188" s="7">
        <v>82.6</v>
      </c>
      <c r="J188" s="10">
        <v>83.43</v>
      </c>
      <c r="K188" s="11"/>
      <c r="L188" s="11"/>
    </row>
    <row r="189" spans="1:12" s="12" customFormat="1" ht="21" customHeight="1">
      <c r="A189" s="7">
        <v>187</v>
      </c>
      <c r="B189" s="8" t="s">
        <v>50</v>
      </c>
      <c r="C189" s="7" t="str">
        <f>"20200301922"</f>
        <v>20200301922</v>
      </c>
      <c r="D189" s="9">
        <v>103.65</v>
      </c>
      <c r="E189" s="9">
        <v>96.72</v>
      </c>
      <c r="F189" s="9">
        <v>99.49</v>
      </c>
      <c r="G189" s="9"/>
      <c r="H189" s="9">
        <v>99.49</v>
      </c>
      <c r="I189" s="7">
        <v>82.8</v>
      </c>
      <c r="J189" s="10">
        <v>82.864999999999995</v>
      </c>
      <c r="K189" s="11"/>
      <c r="L189" s="11"/>
    </row>
    <row r="190" spans="1:12" s="12" customFormat="1" ht="21" customHeight="1">
      <c r="A190" s="7">
        <v>189</v>
      </c>
      <c r="B190" s="8" t="s">
        <v>50</v>
      </c>
      <c r="C190" s="7" t="str">
        <f>"20200302527"</f>
        <v>20200302527</v>
      </c>
      <c r="D190" s="9">
        <v>97.35</v>
      </c>
      <c r="E190" s="9">
        <v>100.07</v>
      </c>
      <c r="F190" s="9">
        <v>98.98</v>
      </c>
      <c r="G190" s="9"/>
      <c r="H190" s="9">
        <v>98.98</v>
      </c>
      <c r="I190" s="7">
        <v>83</v>
      </c>
      <c r="J190" s="10">
        <v>82.69</v>
      </c>
      <c r="K190" s="11"/>
      <c r="L190" s="11"/>
    </row>
    <row r="191" spans="1:12" s="12" customFormat="1" ht="21" customHeight="1">
      <c r="A191" s="7">
        <v>190</v>
      </c>
      <c r="B191" s="8" t="s">
        <v>50</v>
      </c>
      <c r="C191" s="7" t="str">
        <f>"20200304703"</f>
        <v>20200304703</v>
      </c>
      <c r="D191" s="9">
        <v>90.55</v>
      </c>
      <c r="E191" s="9">
        <v>104.32</v>
      </c>
      <c r="F191" s="9">
        <v>98.81</v>
      </c>
      <c r="G191" s="9"/>
      <c r="H191" s="9">
        <v>98.81</v>
      </c>
      <c r="I191" s="7">
        <v>83.2</v>
      </c>
      <c r="J191" s="10">
        <v>82.685000000000002</v>
      </c>
      <c r="K191" s="11"/>
      <c r="L191" s="11"/>
    </row>
    <row r="192" spans="1:12" s="12" customFormat="1" ht="21" customHeight="1">
      <c r="A192" s="7">
        <v>186</v>
      </c>
      <c r="B192" s="8" t="s">
        <v>50</v>
      </c>
      <c r="C192" s="7" t="str">
        <f>"20200303416"</f>
        <v>20200303416</v>
      </c>
      <c r="D192" s="9">
        <v>93.65</v>
      </c>
      <c r="E192" s="9">
        <v>103.89</v>
      </c>
      <c r="F192" s="9">
        <v>99.79</v>
      </c>
      <c r="G192" s="9"/>
      <c r="H192" s="9">
        <v>99.79</v>
      </c>
      <c r="I192" s="7">
        <v>81.8</v>
      </c>
      <c r="J192" s="10">
        <v>82.615000000000009</v>
      </c>
      <c r="K192" s="11"/>
      <c r="L192" s="11"/>
    </row>
    <row r="193" spans="1:12" s="12" customFormat="1" ht="21" customHeight="1">
      <c r="A193" s="7">
        <v>193</v>
      </c>
      <c r="B193" s="8" t="s">
        <v>50</v>
      </c>
      <c r="C193" s="7" t="str">
        <f>"20200305430"</f>
        <v>20200305430</v>
      </c>
      <c r="D193" s="9">
        <v>85.85</v>
      </c>
      <c r="E193" s="9">
        <v>106.43</v>
      </c>
      <c r="F193" s="9">
        <v>98.2</v>
      </c>
      <c r="G193" s="9"/>
      <c r="H193" s="9">
        <v>98.2</v>
      </c>
      <c r="I193" s="7">
        <v>83.4</v>
      </c>
      <c r="J193" s="10">
        <v>82.460000000000008</v>
      </c>
      <c r="K193" s="11"/>
      <c r="L193" s="11"/>
    </row>
    <row r="194" spans="1:12" s="12" customFormat="1" ht="21" customHeight="1">
      <c r="A194" s="7">
        <v>194</v>
      </c>
      <c r="B194" s="8" t="s">
        <v>50</v>
      </c>
      <c r="C194" s="7" t="str">
        <f>"20200304014"</f>
        <v>20200304014</v>
      </c>
      <c r="D194" s="9">
        <v>92.7</v>
      </c>
      <c r="E194" s="9">
        <v>101.87</v>
      </c>
      <c r="F194" s="9">
        <v>98.2</v>
      </c>
      <c r="G194" s="9"/>
      <c r="H194" s="9">
        <v>98.2</v>
      </c>
      <c r="I194" s="7">
        <v>83.4</v>
      </c>
      <c r="J194" s="10">
        <v>82.460000000000008</v>
      </c>
      <c r="K194" s="11"/>
      <c r="L194" s="11"/>
    </row>
    <row r="195" spans="1:12" s="12" customFormat="1" ht="21" customHeight="1">
      <c r="A195" s="7">
        <v>197</v>
      </c>
      <c r="B195" s="8" t="s">
        <v>50</v>
      </c>
      <c r="C195" s="7" t="str">
        <f>"20200300221"</f>
        <v>20200300221</v>
      </c>
      <c r="D195" s="9">
        <v>89.8</v>
      </c>
      <c r="E195" s="9">
        <v>103.54</v>
      </c>
      <c r="F195" s="9">
        <v>98.04</v>
      </c>
      <c r="G195" s="9"/>
      <c r="H195" s="9">
        <v>98.04</v>
      </c>
      <c r="I195" s="7">
        <v>83.6</v>
      </c>
      <c r="J195" s="10">
        <v>82.460000000000008</v>
      </c>
      <c r="K195" s="11"/>
      <c r="L195" s="11"/>
    </row>
    <row r="196" spans="1:12" s="12" customFormat="1" ht="21" customHeight="1">
      <c r="A196" s="7">
        <v>192</v>
      </c>
      <c r="B196" s="8" t="s">
        <v>50</v>
      </c>
      <c r="C196" s="7" t="str">
        <f>"20200302002"</f>
        <v>20200302002</v>
      </c>
      <c r="D196" s="9">
        <v>95.55</v>
      </c>
      <c r="E196" s="9">
        <v>100.27</v>
      </c>
      <c r="F196" s="9">
        <v>98.38</v>
      </c>
      <c r="G196" s="9"/>
      <c r="H196" s="9">
        <v>98.38</v>
      </c>
      <c r="I196" s="7">
        <v>83</v>
      </c>
      <c r="J196" s="10">
        <v>82.39</v>
      </c>
      <c r="K196" s="11"/>
      <c r="L196" s="11"/>
    </row>
    <row r="197" spans="1:12" s="12" customFormat="1" ht="21" customHeight="1">
      <c r="A197" s="7">
        <v>196</v>
      </c>
      <c r="B197" s="8" t="s">
        <v>50</v>
      </c>
      <c r="C197" s="7" t="str">
        <f>"20200303520"</f>
        <v>20200303520</v>
      </c>
      <c r="D197" s="9">
        <v>94.5</v>
      </c>
      <c r="E197" s="9">
        <v>100.45</v>
      </c>
      <c r="F197" s="9">
        <v>98.07</v>
      </c>
      <c r="G197" s="9"/>
      <c r="H197" s="9">
        <v>98.07</v>
      </c>
      <c r="I197" s="7">
        <v>83.2</v>
      </c>
      <c r="J197" s="10">
        <v>82.314999999999998</v>
      </c>
      <c r="K197" s="11"/>
      <c r="L197" s="11"/>
    </row>
    <row r="198" spans="1:12" s="12" customFormat="1" ht="21" customHeight="1">
      <c r="A198" s="7">
        <v>185</v>
      </c>
      <c r="B198" s="8" t="s">
        <v>50</v>
      </c>
      <c r="C198" s="7" t="str">
        <f>"20200300620"</f>
        <v>20200300620</v>
      </c>
      <c r="D198" s="9">
        <v>93.15</v>
      </c>
      <c r="E198" s="9">
        <v>104.66</v>
      </c>
      <c r="F198" s="9">
        <v>100.06</v>
      </c>
      <c r="G198" s="9"/>
      <c r="H198" s="9">
        <v>100.06</v>
      </c>
      <c r="I198" s="7">
        <v>80.400000000000006</v>
      </c>
      <c r="J198" s="10">
        <v>82.19</v>
      </c>
      <c r="K198" s="11"/>
      <c r="L198" s="11"/>
    </row>
    <row r="199" spans="1:12" s="12" customFormat="1" ht="21" customHeight="1">
      <c r="A199" s="7">
        <v>195</v>
      </c>
      <c r="B199" s="8" t="s">
        <v>50</v>
      </c>
      <c r="C199" s="7" t="str">
        <f>"20200305118"</f>
        <v>20200305118</v>
      </c>
      <c r="D199" s="9">
        <v>89.65</v>
      </c>
      <c r="E199" s="9">
        <v>103.74</v>
      </c>
      <c r="F199" s="9">
        <v>98.1</v>
      </c>
      <c r="G199" s="9"/>
      <c r="H199" s="9">
        <v>98.1</v>
      </c>
      <c r="I199" s="7">
        <v>82.6</v>
      </c>
      <c r="J199" s="10">
        <v>82.09</v>
      </c>
      <c r="K199" s="11"/>
      <c r="L199" s="11"/>
    </row>
    <row r="200" spans="1:12" s="12" customFormat="1" ht="21" customHeight="1">
      <c r="A200" s="7">
        <v>191</v>
      </c>
      <c r="B200" s="8" t="s">
        <v>50</v>
      </c>
      <c r="C200" s="7" t="str">
        <f>"20200302219"</f>
        <v>20200302219</v>
      </c>
      <c r="D200" s="9">
        <v>94.75</v>
      </c>
      <c r="E200" s="9">
        <v>101.02</v>
      </c>
      <c r="F200" s="9">
        <v>98.51</v>
      </c>
      <c r="G200" s="9"/>
      <c r="H200" s="9">
        <v>98.51</v>
      </c>
      <c r="I200" s="7">
        <v>80.400000000000006</v>
      </c>
      <c r="J200" s="10">
        <v>81.415000000000006</v>
      </c>
      <c r="K200" s="11"/>
      <c r="L200" s="11"/>
    </row>
    <row r="201" spans="1:12" s="12" customFormat="1" ht="21" customHeight="1">
      <c r="A201" s="7">
        <v>198</v>
      </c>
      <c r="B201" s="8" t="s">
        <v>50</v>
      </c>
      <c r="C201" s="7" t="str">
        <f>"20200300830"</f>
        <v>20200300830</v>
      </c>
      <c r="D201" s="9">
        <v>95.95</v>
      </c>
      <c r="E201" s="9">
        <v>99.12</v>
      </c>
      <c r="F201" s="9">
        <v>97.85</v>
      </c>
      <c r="G201" s="9"/>
      <c r="H201" s="9">
        <v>97.85</v>
      </c>
      <c r="I201" s="7">
        <v>78.400000000000006</v>
      </c>
      <c r="J201" s="10">
        <v>80.285000000000011</v>
      </c>
      <c r="K201" s="11"/>
      <c r="L201" s="11"/>
    </row>
    <row r="202" spans="1:12" s="12" customFormat="1" ht="21" customHeight="1">
      <c r="A202" s="7">
        <v>199</v>
      </c>
      <c r="B202" s="8" t="s">
        <v>51</v>
      </c>
      <c r="C202" s="7" t="str">
        <f>"20200305520"</f>
        <v>20200305520</v>
      </c>
      <c r="D202" s="9">
        <v>103</v>
      </c>
      <c r="E202" s="9">
        <v>107.56</v>
      </c>
      <c r="F202" s="9">
        <v>105.74</v>
      </c>
      <c r="G202" s="9"/>
      <c r="H202" s="9">
        <v>105.74</v>
      </c>
      <c r="I202" s="7">
        <v>83</v>
      </c>
      <c r="J202" s="10">
        <v>86.07</v>
      </c>
      <c r="K202" s="11"/>
      <c r="L202" s="11"/>
    </row>
    <row r="203" spans="1:12" s="12" customFormat="1" ht="21" customHeight="1">
      <c r="A203" s="7">
        <v>203</v>
      </c>
      <c r="B203" s="8" t="s">
        <v>51</v>
      </c>
      <c r="C203" s="7" t="str">
        <f>"20200302812"</f>
        <v>20200302812</v>
      </c>
      <c r="D203" s="9">
        <v>98.1</v>
      </c>
      <c r="E203" s="9">
        <v>106.13</v>
      </c>
      <c r="F203" s="9">
        <v>102.92</v>
      </c>
      <c r="G203" s="9"/>
      <c r="H203" s="9">
        <v>102.92</v>
      </c>
      <c r="I203" s="7">
        <v>84.4</v>
      </c>
      <c r="J203" s="10">
        <v>85.22</v>
      </c>
      <c r="K203" s="11"/>
      <c r="L203" s="11"/>
    </row>
    <row r="204" spans="1:12" s="12" customFormat="1" ht="21" customHeight="1">
      <c r="A204" s="7">
        <v>200</v>
      </c>
      <c r="B204" s="8" t="s">
        <v>51</v>
      </c>
      <c r="C204" s="7" t="str">
        <f>"20200303817"</f>
        <v>20200303817</v>
      </c>
      <c r="D204" s="9">
        <v>96.3</v>
      </c>
      <c r="E204" s="9">
        <v>107.96</v>
      </c>
      <c r="F204" s="9">
        <v>103.3</v>
      </c>
      <c r="G204" s="9"/>
      <c r="H204" s="9">
        <v>103.3</v>
      </c>
      <c r="I204" s="7">
        <v>83.4</v>
      </c>
      <c r="J204" s="10">
        <v>85.01</v>
      </c>
      <c r="K204" s="11"/>
      <c r="L204" s="11"/>
    </row>
    <row r="205" spans="1:12" s="12" customFormat="1" ht="21" customHeight="1">
      <c r="A205" s="7">
        <v>212</v>
      </c>
      <c r="B205" s="8" t="s">
        <v>51</v>
      </c>
      <c r="C205" s="7" t="str">
        <f>"20200305212"</f>
        <v>20200305212</v>
      </c>
      <c r="D205" s="9">
        <v>93.95</v>
      </c>
      <c r="E205" s="9">
        <v>105.93</v>
      </c>
      <c r="F205" s="9">
        <v>101.14</v>
      </c>
      <c r="G205" s="9"/>
      <c r="H205" s="9">
        <v>101.14</v>
      </c>
      <c r="I205" s="7">
        <v>85.8</v>
      </c>
      <c r="J205" s="10">
        <v>84.89</v>
      </c>
      <c r="K205" s="11"/>
      <c r="L205" s="11"/>
    </row>
    <row r="206" spans="1:12" s="12" customFormat="1" ht="21" customHeight="1">
      <c r="A206" s="7">
        <v>201</v>
      </c>
      <c r="B206" s="8" t="s">
        <v>51</v>
      </c>
      <c r="C206" s="7" t="str">
        <f>"20200304406"</f>
        <v>20200304406</v>
      </c>
      <c r="D206" s="9">
        <v>104.25</v>
      </c>
      <c r="E206" s="9">
        <v>102.42</v>
      </c>
      <c r="F206" s="9">
        <v>103.15</v>
      </c>
      <c r="G206" s="9"/>
      <c r="H206" s="9">
        <v>103.15</v>
      </c>
      <c r="I206" s="7">
        <v>83.2</v>
      </c>
      <c r="J206" s="10">
        <v>84.855000000000004</v>
      </c>
      <c r="K206" s="11"/>
      <c r="L206" s="11"/>
    </row>
    <row r="207" spans="1:12" s="12" customFormat="1" ht="21" customHeight="1">
      <c r="A207" s="7">
        <v>204</v>
      </c>
      <c r="B207" s="8" t="s">
        <v>51</v>
      </c>
      <c r="C207" s="7" t="str">
        <f>"20200303429"</f>
        <v>20200303429</v>
      </c>
      <c r="D207" s="9">
        <v>98.45</v>
      </c>
      <c r="E207" s="9">
        <v>104.71</v>
      </c>
      <c r="F207" s="9">
        <v>102.21</v>
      </c>
      <c r="G207" s="9"/>
      <c r="H207" s="9">
        <v>102.21</v>
      </c>
      <c r="I207" s="7">
        <v>83</v>
      </c>
      <c r="J207" s="10">
        <v>84.305000000000007</v>
      </c>
      <c r="K207" s="11"/>
      <c r="L207" s="11"/>
    </row>
    <row r="208" spans="1:12" s="12" customFormat="1" ht="21" customHeight="1">
      <c r="A208" s="7">
        <v>207</v>
      </c>
      <c r="B208" s="8" t="s">
        <v>51</v>
      </c>
      <c r="C208" s="7" t="str">
        <f>"20200305616"</f>
        <v>20200305616</v>
      </c>
      <c r="D208" s="9">
        <v>98.15</v>
      </c>
      <c r="E208" s="9">
        <v>104.36</v>
      </c>
      <c r="F208" s="9">
        <v>101.88</v>
      </c>
      <c r="G208" s="9"/>
      <c r="H208" s="9">
        <v>101.88</v>
      </c>
      <c r="I208" s="7">
        <v>83.4</v>
      </c>
      <c r="J208" s="10">
        <v>84.300000000000011</v>
      </c>
      <c r="K208" s="11"/>
      <c r="L208" s="11"/>
    </row>
    <row r="209" spans="1:12" s="12" customFormat="1" ht="21" customHeight="1">
      <c r="A209" s="7">
        <v>211</v>
      </c>
      <c r="B209" s="8" t="s">
        <v>51</v>
      </c>
      <c r="C209" s="7" t="str">
        <f>"20200300629"</f>
        <v>20200300629</v>
      </c>
      <c r="D209" s="9">
        <v>98.05</v>
      </c>
      <c r="E209" s="9">
        <v>103.31</v>
      </c>
      <c r="F209" s="9">
        <v>101.21</v>
      </c>
      <c r="G209" s="9"/>
      <c r="H209" s="9">
        <v>101.21</v>
      </c>
      <c r="I209" s="7">
        <v>84.2</v>
      </c>
      <c r="J209" s="10">
        <v>84.284999999999997</v>
      </c>
      <c r="K209" s="11"/>
      <c r="L209" s="11"/>
    </row>
    <row r="210" spans="1:12" s="12" customFormat="1" ht="21" customHeight="1">
      <c r="A210" s="7">
        <v>209</v>
      </c>
      <c r="B210" s="8" t="s">
        <v>51</v>
      </c>
      <c r="C210" s="7" t="str">
        <f>"20200304527"</f>
        <v>20200304527</v>
      </c>
      <c r="D210" s="9">
        <v>97.85</v>
      </c>
      <c r="E210" s="9">
        <v>103.79</v>
      </c>
      <c r="F210" s="9">
        <v>101.41</v>
      </c>
      <c r="G210" s="9"/>
      <c r="H210" s="9">
        <v>101.41</v>
      </c>
      <c r="I210" s="7">
        <v>83.6</v>
      </c>
      <c r="J210" s="10">
        <v>84.14500000000001</v>
      </c>
      <c r="K210" s="11"/>
      <c r="L210" s="11"/>
    </row>
    <row r="211" spans="1:12" s="12" customFormat="1" ht="21" customHeight="1">
      <c r="A211" s="7">
        <v>210</v>
      </c>
      <c r="B211" s="8" t="s">
        <v>51</v>
      </c>
      <c r="C211" s="7" t="str">
        <f>"20200302416"</f>
        <v>20200302416</v>
      </c>
      <c r="D211" s="9">
        <v>92.55</v>
      </c>
      <c r="E211" s="9">
        <v>107.16</v>
      </c>
      <c r="F211" s="9">
        <v>101.32</v>
      </c>
      <c r="G211" s="9"/>
      <c r="H211" s="9">
        <v>101.32</v>
      </c>
      <c r="I211" s="7">
        <v>82.6</v>
      </c>
      <c r="J211" s="10">
        <v>83.7</v>
      </c>
      <c r="K211" s="11"/>
      <c r="L211" s="11"/>
    </row>
    <row r="212" spans="1:12" s="12" customFormat="1" ht="21" customHeight="1">
      <c r="A212" s="7">
        <v>202</v>
      </c>
      <c r="B212" s="8" t="s">
        <v>51</v>
      </c>
      <c r="C212" s="7" t="str">
        <f>"20200301015"</f>
        <v>20200301015</v>
      </c>
      <c r="D212" s="9">
        <v>101.7</v>
      </c>
      <c r="E212" s="9">
        <v>103.99</v>
      </c>
      <c r="F212" s="9">
        <v>103.07</v>
      </c>
      <c r="G212" s="9"/>
      <c r="H212" s="9">
        <v>103.07</v>
      </c>
      <c r="I212" s="7">
        <v>80</v>
      </c>
      <c r="J212" s="10">
        <v>83.534999999999997</v>
      </c>
      <c r="K212" s="11"/>
      <c r="L212" s="11"/>
    </row>
    <row r="213" spans="1:12" s="12" customFormat="1" ht="21" customHeight="1">
      <c r="A213" s="7">
        <v>205</v>
      </c>
      <c r="B213" s="8" t="s">
        <v>51</v>
      </c>
      <c r="C213" s="7" t="str">
        <f>"20200305426"</f>
        <v>20200305426</v>
      </c>
      <c r="D213" s="9">
        <v>97.6</v>
      </c>
      <c r="E213" s="9">
        <v>104.91</v>
      </c>
      <c r="F213" s="9">
        <v>101.99</v>
      </c>
      <c r="G213" s="9"/>
      <c r="H213" s="9">
        <v>101.99</v>
      </c>
      <c r="I213" s="7">
        <v>80.400000000000006</v>
      </c>
      <c r="J213" s="10">
        <v>83.155000000000001</v>
      </c>
      <c r="K213" s="11"/>
      <c r="L213" s="11"/>
    </row>
    <row r="214" spans="1:12" s="12" customFormat="1" ht="21" customHeight="1">
      <c r="A214" s="7">
        <v>206</v>
      </c>
      <c r="B214" s="8" t="s">
        <v>51</v>
      </c>
      <c r="C214" s="7" t="str">
        <f>"20200302802"</f>
        <v>20200302802</v>
      </c>
      <c r="D214" s="9">
        <v>93.95</v>
      </c>
      <c r="E214" s="9">
        <v>107.33</v>
      </c>
      <c r="F214" s="9">
        <v>101.98</v>
      </c>
      <c r="G214" s="9"/>
      <c r="H214" s="9">
        <v>101.98</v>
      </c>
      <c r="I214" s="7">
        <v>80.400000000000006</v>
      </c>
      <c r="J214" s="10">
        <v>83.15</v>
      </c>
      <c r="K214" s="11"/>
      <c r="L214" s="11"/>
    </row>
    <row r="215" spans="1:12" s="12" customFormat="1" ht="21" customHeight="1">
      <c r="A215" s="7">
        <v>208</v>
      </c>
      <c r="B215" s="8" t="s">
        <v>51</v>
      </c>
      <c r="C215" s="7" t="str">
        <f>"20200303211"</f>
        <v>20200303211</v>
      </c>
      <c r="D215" s="9">
        <v>96.1</v>
      </c>
      <c r="E215" s="9">
        <v>105.06</v>
      </c>
      <c r="F215" s="9">
        <v>101.48</v>
      </c>
      <c r="G215" s="9"/>
      <c r="H215" s="9">
        <v>101.48</v>
      </c>
      <c r="I215" s="7">
        <v>80.599999999999994</v>
      </c>
      <c r="J215" s="10">
        <v>82.98</v>
      </c>
      <c r="K215" s="11"/>
      <c r="L215" s="11"/>
    </row>
    <row r="216" spans="1:12" s="12" customFormat="1" ht="21" customHeight="1">
      <c r="A216" s="7">
        <v>213</v>
      </c>
      <c r="B216" s="8" t="s">
        <v>51</v>
      </c>
      <c r="C216" s="7" t="str">
        <f>"20200301802"</f>
        <v>20200301802</v>
      </c>
      <c r="D216" s="9">
        <v>99.55</v>
      </c>
      <c r="E216" s="9">
        <v>102.17</v>
      </c>
      <c r="F216" s="9">
        <v>101.12</v>
      </c>
      <c r="G216" s="9"/>
      <c r="H216" s="9">
        <v>101.12</v>
      </c>
      <c r="I216" s="7">
        <v>80.599999999999994</v>
      </c>
      <c r="J216" s="10">
        <v>82.800000000000011</v>
      </c>
      <c r="K216" s="11"/>
      <c r="L216" s="11"/>
    </row>
    <row r="217" spans="1:12" s="12" customFormat="1" ht="21" customHeight="1">
      <c r="A217" s="7">
        <v>214</v>
      </c>
      <c r="B217" s="8" t="s">
        <v>51</v>
      </c>
      <c r="C217" s="7" t="str">
        <f>"20200303320"</f>
        <v>20200303320</v>
      </c>
      <c r="D217" s="9">
        <v>93.85</v>
      </c>
      <c r="E217" s="9">
        <v>105.81</v>
      </c>
      <c r="F217" s="9">
        <v>101.03</v>
      </c>
      <c r="G217" s="9"/>
      <c r="H217" s="9">
        <v>101.03</v>
      </c>
      <c r="I217" s="7">
        <v>79.599999999999994</v>
      </c>
      <c r="J217" s="10">
        <v>82.355000000000004</v>
      </c>
      <c r="K217" s="11"/>
      <c r="L217" s="11"/>
    </row>
    <row r="218" spans="1:12" s="12" customFormat="1" ht="21" customHeight="1">
      <c r="A218" s="7">
        <v>215</v>
      </c>
      <c r="B218" s="8" t="s">
        <v>52</v>
      </c>
      <c r="C218" s="7" t="str">
        <f>"20200211322"</f>
        <v>20200211322</v>
      </c>
      <c r="D218" s="9">
        <v>98.15</v>
      </c>
      <c r="E218" s="9">
        <v>93.78</v>
      </c>
      <c r="F218" s="9">
        <v>95.53</v>
      </c>
      <c r="G218" s="9"/>
      <c r="H218" s="9">
        <v>95.53</v>
      </c>
      <c r="I218" s="7">
        <v>82.8</v>
      </c>
      <c r="J218" s="10">
        <v>80.884999999999991</v>
      </c>
      <c r="K218" s="11"/>
      <c r="L218" s="11"/>
    </row>
    <row r="219" spans="1:12" s="12" customFormat="1" ht="21" customHeight="1">
      <c r="A219" s="7">
        <v>216</v>
      </c>
      <c r="B219" s="8" t="s">
        <v>52</v>
      </c>
      <c r="C219" s="7" t="str">
        <f>"20200209702"</f>
        <v>20200209702</v>
      </c>
      <c r="D219" s="9">
        <v>104.8</v>
      </c>
      <c r="E219" s="9">
        <v>88.27</v>
      </c>
      <c r="F219" s="9">
        <v>94.88</v>
      </c>
      <c r="G219" s="9"/>
      <c r="H219" s="9">
        <v>94.88</v>
      </c>
      <c r="I219" s="7">
        <v>81</v>
      </c>
      <c r="J219" s="10">
        <v>79.84</v>
      </c>
      <c r="K219" s="11"/>
      <c r="L219" s="11"/>
    </row>
    <row r="220" spans="1:12" s="12" customFormat="1" ht="21" customHeight="1">
      <c r="A220" s="7">
        <v>220</v>
      </c>
      <c r="B220" s="8" t="s">
        <v>52</v>
      </c>
      <c r="C220" s="7" t="str">
        <f>"20200210803"</f>
        <v>20200210803</v>
      </c>
      <c r="D220" s="9">
        <v>98</v>
      </c>
      <c r="E220" s="9">
        <v>88.77</v>
      </c>
      <c r="F220" s="9">
        <v>92.46</v>
      </c>
      <c r="G220" s="9"/>
      <c r="H220" s="9">
        <v>92.46</v>
      </c>
      <c r="I220" s="7">
        <v>83.2</v>
      </c>
      <c r="J220" s="10">
        <v>79.509999999999991</v>
      </c>
      <c r="K220" s="11"/>
      <c r="L220" s="11"/>
    </row>
    <row r="221" spans="1:12" s="12" customFormat="1" ht="21" customHeight="1">
      <c r="A221" s="7">
        <v>224</v>
      </c>
      <c r="B221" s="8" t="s">
        <v>52</v>
      </c>
      <c r="C221" s="7" t="str">
        <f>"20200209818"</f>
        <v>20200209818</v>
      </c>
      <c r="D221" s="9">
        <v>98.6</v>
      </c>
      <c r="E221" s="9">
        <v>87.34</v>
      </c>
      <c r="F221" s="9">
        <v>91.84</v>
      </c>
      <c r="G221" s="9"/>
      <c r="H221" s="9">
        <v>91.84</v>
      </c>
      <c r="I221" s="7">
        <v>82.8</v>
      </c>
      <c r="J221" s="10">
        <v>79.040000000000006</v>
      </c>
      <c r="K221" s="11"/>
      <c r="L221" s="11"/>
    </row>
    <row r="222" spans="1:12" s="12" customFormat="1" ht="21" customHeight="1">
      <c r="A222" s="7">
        <v>221</v>
      </c>
      <c r="B222" s="8" t="s">
        <v>52</v>
      </c>
      <c r="C222" s="7" t="str">
        <f>"20200306816"</f>
        <v>20200306816</v>
      </c>
      <c r="D222" s="9">
        <v>87.35</v>
      </c>
      <c r="E222" s="9">
        <v>95.42</v>
      </c>
      <c r="F222" s="9">
        <v>92.19</v>
      </c>
      <c r="G222" s="9"/>
      <c r="H222" s="9">
        <v>92.19</v>
      </c>
      <c r="I222" s="7">
        <v>82</v>
      </c>
      <c r="J222" s="10">
        <v>78.89500000000001</v>
      </c>
      <c r="K222" s="11"/>
      <c r="L222" s="11"/>
    </row>
    <row r="223" spans="1:12" s="12" customFormat="1" ht="21" customHeight="1">
      <c r="A223" s="7">
        <v>217</v>
      </c>
      <c r="B223" s="8" t="s">
        <v>52</v>
      </c>
      <c r="C223" s="7" t="str">
        <f>"20200209406"</f>
        <v>20200209406</v>
      </c>
      <c r="D223" s="9">
        <v>77.05</v>
      </c>
      <c r="E223" s="9">
        <v>106.48</v>
      </c>
      <c r="F223" s="9">
        <v>94.71</v>
      </c>
      <c r="G223" s="9"/>
      <c r="H223" s="9">
        <v>94.71</v>
      </c>
      <c r="I223" s="7">
        <v>78.599999999999994</v>
      </c>
      <c r="J223" s="10">
        <v>78.794999999999987</v>
      </c>
      <c r="K223" s="11"/>
      <c r="L223" s="11"/>
    </row>
    <row r="224" spans="1:12" s="12" customFormat="1" ht="21" customHeight="1">
      <c r="A224" s="7">
        <v>226</v>
      </c>
      <c r="B224" s="8" t="s">
        <v>52</v>
      </c>
      <c r="C224" s="7" t="str">
        <f>"20200209718"</f>
        <v>20200209718</v>
      </c>
      <c r="D224" s="9">
        <v>76.900000000000006</v>
      </c>
      <c r="E224" s="9">
        <v>100.38</v>
      </c>
      <c r="F224" s="9">
        <v>90.99</v>
      </c>
      <c r="G224" s="9"/>
      <c r="H224" s="9">
        <v>90.99</v>
      </c>
      <c r="I224" s="7">
        <v>82.8</v>
      </c>
      <c r="J224" s="10">
        <v>78.614999999999995</v>
      </c>
      <c r="K224" s="11"/>
      <c r="L224" s="11"/>
    </row>
    <row r="225" spans="1:12" s="12" customFormat="1" ht="21" customHeight="1">
      <c r="A225" s="7">
        <v>218</v>
      </c>
      <c r="B225" s="8" t="s">
        <v>52</v>
      </c>
      <c r="C225" s="7" t="str">
        <f>"20200306806"</f>
        <v>20200306806</v>
      </c>
      <c r="D225" s="9">
        <v>95.65</v>
      </c>
      <c r="E225" s="9">
        <v>91.85</v>
      </c>
      <c r="F225" s="9">
        <v>93.37</v>
      </c>
      <c r="G225" s="9"/>
      <c r="H225" s="9">
        <v>93.37</v>
      </c>
      <c r="I225" s="7">
        <v>79.400000000000006</v>
      </c>
      <c r="J225" s="10">
        <v>78.445000000000007</v>
      </c>
      <c r="K225" s="11"/>
      <c r="L225" s="11"/>
    </row>
    <row r="226" spans="1:12" s="12" customFormat="1" ht="21" customHeight="1">
      <c r="A226" s="7">
        <v>225</v>
      </c>
      <c r="B226" s="8" t="s">
        <v>52</v>
      </c>
      <c r="C226" s="7" t="str">
        <f>"20200211405"</f>
        <v>20200211405</v>
      </c>
      <c r="D226" s="9">
        <v>95.85</v>
      </c>
      <c r="E226" s="9">
        <v>88.34</v>
      </c>
      <c r="F226" s="9">
        <v>91.34</v>
      </c>
      <c r="G226" s="9"/>
      <c r="H226" s="9">
        <v>91.34</v>
      </c>
      <c r="I226" s="7">
        <v>81.8</v>
      </c>
      <c r="J226" s="10">
        <v>78.39</v>
      </c>
      <c r="K226" s="11"/>
      <c r="L226" s="11"/>
    </row>
    <row r="227" spans="1:12" s="12" customFormat="1" ht="21" customHeight="1">
      <c r="A227" s="7">
        <v>219</v>
      </c>
      <c r="B227" s="8" t="s">
        <v>52</v>
      </c>
      <c r="C227" s="7" t="str">
        <f>"20200209603"</f>
        <v>20200209603</v>
      </c>
      <c r="D227" s="9">
        <v>90.85</v>
      </c>
      <c r="E227" s="9">
        <v>94.78</v>
      </c>
      <c r="F227" s="9">
        <v>93.21</v>
      </c>
      <c r="G227" s="9"/>
      <c r="H227" s="9">
        <v>93.21</v>
      </c>
      <c r="I227" s="7">
        <v>79</v>
      </c>
      <c r="J227" s="10">
        <v>78.204999999999998</v>
      </c>
      <c r="K227" s="11"/>
      <c r="L227" s="11"/>
    </row>
    <row r="228" spans="1:12" s="12" customFormat="1" ht="21" customHeight="1">
      <c r="A228" s="7">
        <v>223</v>
      </c>
      <c r="B228" s="8" t="s">
        <v>52</v>
      </c>
      <c r="C228" s="7" t="str">
        <f>"20200210206"</f>
        <v>20200210206</v>
      </c>
      <c r="D228" s="9">
        <v>99.25</v>
      </c>
      <c r="E228" s="9">
        <v>86.91</v>
      </c>
      <c r="F228" s="9">
        <v>91.85</v>
      </c>
      <c r="G228" s="9"/>
      <c r="H228" s="9">
        <v>91.85</v>
      </c>
      <c r="I228" s="7">
        <v>80.599999999999994</v>
      </c>
      <c r="J228" s="10">
        <v>78.165000000000006</v>
      </c>
      <c r="K228" s="11"/>
      <c r="L228" s="11"/>
    </row>
    <row r="229" spans="1:12" s="12" customFormat="1" ht="21" customHeight="1">
      <c r="A229" s="7">
        <v>227</v>
      </c>
      <c r="B229" s="8" t="s">
        <v>52</v>
      </c>
      <c r="C229" s="7" t="str">
        <f>"20200210902"</f>
        <v>20200210902</v>
      </c>
      <c r="D229" s="9">
        <v>95.8</v>
      </c>
      <c r="E229" s="9">
        <v>87.16</v>
      </c>
      <c r="F229" s="9">
        <v>90.62</v>
      </c>
      <c r="G229" s="9"/>
      <c r="H229" s="9">
        <v>90.62</v>
      </c>
      <c r="I229" s="7">
        <v>81.900000000000006</v>
      </c>
      <c r="J229" s="10">
        <v>78.070000000000022</v>
      </c>
      <c r="K229" s="11"/>
      <c r="L229" s="11"/>
    </row>
    <row r="230" spans="1:12" s="12" customFormat="1" ht="21" customHeight="1">
      <c r="A230" s="7">
        <v>222</v>
      </c>
      <c r="B230" s="8" t="s">
        <v>52</v>
      </c>
      <c r="C230" s="7" t="str">
        <f>"20200306018"</f>
        <v>20200306018</v>
      </c>
      <c r="D230" s="9">
        <v>95.6</v>
      </c>
      <c r="E230" s="9">
        <v>89.88</v>
      </c>
      <c r="F230" s="9">
        <v>92.17</v>
      </c>
      <c r="G230" s="9"/>
      <c r="H230" s="9">
        <v>92.17</v>
      </c>
      <c r="I230" s="7">
        <v>78.400000000000006</v>
      </c>
      <c r="J230" s="10">
        <v>77.445000000000007</v>
      </c>
      <c r="K230" s="11"/>
      <c r="L230" s="11"/>
    </row>
    <row r="231" spans="1:12" s="12" customFormat="1" ht="21" customHeight="1">
      <c r="A231" s="7">
        <v>228</v>
      </c>
      <c r="B231" s="8" t="s">
        <v>52</v>
      </c>
      <c r="C231" s="7" t="str">
        <f>"20200211424"</f>
        <v>20200211424</v>
      </c>
      <c r="D231" s="9">
        <v>88.9</v>
      </c>
      <c r="E231" s="9">
        <v>91.63</v>
      </c>
      <c r="F231" s="9">
        <v>90.54</v>
      </c>
      <c r="G231" s="9"/>
      <c r="H231" s="9">
        <v>90.54</v>
      </c>
      <c r="I231" s="7">
        <v>79.2</v>
      </c>
      <c r="J231" s="10">
        <v>76.95</v>
      </c>
      <c r="K231" s="11"/>
      <c r="L231" s="11"/>
    </row>
    <row r="232" spans="1:12" s="12" customFormat="1" ht="21" customHeight="1">
      <c r="A232" s="7">
        <v>229</v>
      </c>
      <c r="B232" s="8" t="s">
        <v>52</v>
      </c>
      <c r="C232" s="7" t="str">
        <f>"20200211613"</f>
        <v>20200211613</v>
      </c>
      <c r="D232" s="9">
        <v>81.599999999999994</v>
      </c>
      <c r="E232" s="9">
        <v>93.47</v>
      </c>
      <c r="F232" s="9">
        <v>88.72</v>
      </c>
      <c r="G232" s="9"/>
      <c r="H232" s="9">
        <v>88.72</v>
      </c>
      <c r="I232" s="7">
        <v>78.400000000000006</v>
      </c>
      <c r="J232" s="10">
        <v>75.72</v>
      </c>
      <c r="K232" s="11"/>
      <c r="L232" s="11"/>
    </row>
    <row r="233" spans="1:12" s="12" customFormat="1" ht="21" customHeight="1">
      <c r="A233" s="7">
        <v>230</v>
      </c>
      <c r="B233" s="8" t="s">
        <v>53</v>
      </c>
      <c r="C233" s="7" t="str">
        <f>"20200210403"</f>
        <v>20200210403</v>
      </c>
      <c r="D233" s="9">
        <v>95.65</v>
      </c>
      <c r="E233" s="9">
        <v>106.55</v>
      </c>
      <c r="F233" s="9">
        <v>102.19</v>
      </c>
      <c r="G233" s="9"/>
      <c r="H233" s="9">
        <v>102.19</v>
      </c>
      <c r="I233" s="7">
        <v>78.400000000000006</v>
      </c>
      <c r="J233" s="10">
        <v>82.454999999999998</v>
      </c>
      <c r="K233" s="11"/>
      <c r="L233" s="11"/>
    </row>
    <row r="234" spans="1:12" s="12" customFormat="1" ht="21" customHeight="1">
      <c r="A234" s="7">
        <v>232</v>
      </c>
      <c r="B234" s="8" t="s">
        <v>53</v>
      </c>
      <c r="C234" s="7" t="str">
        <f>"20200306815"</f>
        <v>20200306815</v>
      </c>
      <c r="D234" s="9">
        <v>90.6</v>
      </c>
      <c r="E234" s="9">
        <v>101.09</v>
      </c>
      <c r="F234" s="9">
        <v>96.89</v>
      </c>
      <c r="G234" s="9"/>
      <c r="H234" s="9">
        <v>96.89</v>
      </c>
      <c r="I234" s="7">
        <v>81.2</v>
      </c>
      <c r="J234" s="10">
        <v>80.925000000000011</v>
      </c>
      <c r="K234" s="11"/>
      <c r="L234" s="11"/>
    </row>
    <row r="235" spans="1:12" s="12" customFormat="1" ht="21" customHeight="1">
      <c r="A235" s="7">
        <v>231</v>
      </c>
      <c r="B235" s="8" t="s">
        <v>53</v>
      </c>
      <c r="C235" s="7" t="str">
        <f>"20200210030"</f>
        <v>20200210030</v>
      </c>
      <c r="D235" s="9">
        <v>99.35</v>
      </c>
      <c r="E235" s="9">
        <v>98.49</v>
      </c>
      <c r="F235" s="9">
        <v>98.83</v>
      </c>
      <c r="G235" s="9"/>
      <c r="H235" s="9">
        <v>98.83</v>
      </c>
      <c r="I235" s="7">
        <v>77.8</v>
      </c>
      <c r="J235" s="10">
        <v>80.534999999999997</v>
      </c>
      <c r="K235" s="11"/>
      <c r="L235" s="11"/>
    </row>
    <row r="236" spans="1:12" s="12" customFormat="1" ht="21" customHeight="1">
      <c r="A236" s="7">
        <v>242</v>
      </c>
      <c r="B236" s="8" t="s">
        <v>53</v>
      </c>
      <c r="C236" s="7" t="str">
        <f>"20200306801"</f>
        <v>20200306801</v>
      </c>
      <c r="D236" s="9">
        <v>87.75</v>
      </c>
      <c r="E236" s="9">
        <v>93.02</v>
      </c>
      <c r="F236" s="9">
        <v>90.91</v>
      </c>
      <c r="G236" s="9"/>
      <c r="H236" s="9">
        <v>90.91</v>
      </c>
      <c r="I236" s="7">
        <v>86.6</v>
      </c>
      <c r="J236" s="10">
        <v>80.094999999999999</v>
      </c>
      <c r="K236" s="11"/>
      <c r="L236" s="11"/>
    </row>
    <row r="237" spans="1:12" s="12" customFormat="1" ht="21" customHeight="1">
      <c r="A237" s="7">
        <v>239</v>
      </c>
      <c r="B237" s="8" t="s">
        <v>53</v>
      </c>
      <c r="C237" s="7" t="str">
        <f>"20200209906"</f>
        <v>20200209906</v>
      </c>
      <c r="D237" s="9">
        <v>93.5</v>
      </c>
      <c r="E237" s="9">
        <v>89.57</v>
      </c>
      <c r="F237" s="9">
        <v>91.14</v>
      </c>
      <c r="G237" s="9"/>
      <c r="H237" s="9">
        <v>91.14</v>
      </c>
      <c r="I237" s="7">
        <v>84.4</v>
      </c>
      <c r="J237" s="10">
        <v>79.330000000000013</v>
      </c>
      <c r="K237" s="11"/>
      <c r="L237" s="11"/>
    </row>
    <row r="238" spans="1:12" s="12" customFormat="1" ht="21" customHeight="1">
      <c r="A238" s="7">
        <v>233</v>
      </c>
      <c r="B238" s="8" t="s">
        <v>53</v>
      </c>
      <c r="C238" s="7" t="str">
        <f>"20200209606"</f>
        <v>20200209606</v>
      </c>
      <c r="D238" s="9">
        <v>100.95</v>
      </c>
      <c r="E238" s="9">
        <v>90.39</v>
      </c>
      <c r="F238" s="9">
        <v>94.61</v>
      </c>
      <c r="G238" s="9"/>
      <c r="H238" s="9">
        <v>94.61</v>
      </c>
      <c r="I238" s="7">
        <v>79.599999999999994</v>
      </c>
      <c r="J238" s="10">
        <v>79.144999999999996</v>
      </c>
      <c r="K238" s="11"/>
      <c r="L238" s="11"/>
    </row>
    <row r="239" spans="1:12" s="12" customFormat="1" ht="21" customHeight="1">
      <c r="A239" s="7">
        <v>235</v>
      </c>
      <c r="B239" s="8" t="s">
        <v>53</v>
      </c>
      <c r="C239" s="7" t="str">
        <f>"20200307008"</f>
        <v>20200307008</v>
      </c>
      <c r="D239" s="9">
        <v>91.5</v>
      </c>
      <c r="E239" s="9">
        <v>94.46</v>
      </c>
      <c r="F239" s="9">
        <v>93.28</v>
      </c>
      <c r="G239" s="9"/>
      <c r="H239" s="9">
        <v>93.28</v>
      </c>
      <c r="I239" s="7">
        <v>81.2</v>
      </c>
      <c r="J239" s="10">
        <v>79.12</v>
      </c>
      <c r="K239" s="11"/>
      <c r="L239" s="11"/>
    </row>
    <row r="240" spans="1:12" s="12" customFormat="1" ht="21" customHeight="1">
      <c r="A240" s="7">
        <v>236</v>
      </c>
      <c r="B240" s="8" t="s">
        <v>53</v>
      </c>
      <c r="C240" s="7" t="str">
        <f>"20200210405"</f>
        <v>20200210405</v>
      </c>
      <c r="D240" s="9">
        <v>92.45</v>
      </c>
      <c r="E240" s="9">
        <v>92.02</v>
      </c>
      <c r="F240" s="9">
        <v>92.19</v>
      </c>
      <c r="G240" s="9"/>
      <c r="H240" s="9">
        <v>92.19</v>
      </c>
      <c r="I240" s="7">
        <v>82.4</v>
      </c>
      <c r="J240" s="10">
        <v>79.055000000000007</v>
      </c>
      <c r="K240" s="11"/>
      <c r="L240" s="11"/>
    </row>
    <row r="241" spans="1:12" s="12" customFormat="1" ht="21" customHeight="1">
      <c r="A241" s="7">
        <v>234</v>
      </c>
      <c r="B241" s="8" t="s">
        <v>53</v>
      </c>
      <c r="C241" s="7" t="str">
        <f>"20200210616"</f>
        <v>20200210616</v>
      </c>
      <c r="D241" s="9">
        <v>91</v>
      </c>
      <c r="E241" s="9">
        <v>95.84</v>
      </c>
      <c r="F241" s="9">
        <v>93.9</v>
      </c>
      <c r="G241" s="9"/>
      <c r="H241" s="9">
        <v>93.9</v>
      </c>
      <c r="I241" s="7">
        <v>79</v>
      </c>
      <c r="J241" s="10">
        <v>78.550000000000011</v>
      </c>
      <c r="K241" s="11"/>
      <c r="L241" s="11"/>
    </row>
    <row r="242" spans="1:12" s="12" customFormat="1" ht="21" customHeight="1">
      <c r="A242" s="7">
        <v>237</v>
      </c>
      <c r="B242" s="8" t="s">
        <v>53</v>
      </c>
      <c r="C242" s="7" t="str">
        <f>"20200306615"</f>
        <v>20200306615</v>
      </c>
      <c r="D242" s="9">
        <v>91.55</v>
      </c>
      <c r="E242" s="9">
        <v>91.43</v>
      </c>
      <c r="F242" s="9">
        <v>91.48</v>
      </c>
      <c r="G242" s="9"/>
      <c r="H242" s="9">
        <v>91.48</v>
      </c>
      <c r="I242" s="7">
        <v>81.599999999999994</v>
      </c>
      <c r="J242" s="10">
        <v>78.38</v>
      </c>
      <c r="K242" s="11"/>
      <c r="L242" s="11"/>
    </row>
    <row r="243" spans="1:12" s="12" customFormat="1" ht="21" customHeight="1">
      <c r="A243" s="7">
        <v>243</v>
      </c>
      <c r="B243" s="8" t="s">
        <v>53</v>
      </c>
      <c r="C243" s="7" t="str">
        <f>"20200210708"</f>
        <v>20200210708</v>
      </c>
      <c r="D243" s="9">
        <v>90.05</v>
      </c>
      <c r="E243" s="9">
        <v>91.49</v>
      </c>
      <c r="F243" s="9">
        <v>90.91</v>
      </c>
      <c r="G243" s="9"/>
      <c r="H243" s="9">
        <v>90.91</v>
      </c>
      <c r="I243" s="7">
        <v>80.599999999999994</v>
      </c>
      <c r="J243" s="10">
        <v>77.695000000000007</v>
      </c>
      <c r="K243" s="11"/>
      <c r="L243" s="11"/>
    </row>
    <row r="244" spans="1:12" s="12" customFormat="1" ht="21" customHeight="1">
      <c r="A244" s="7">
        <v>238</v>
      </c>
      <c r="B244" s="8" t="s">
        <v>53</v>
      </c>
      <c r="C244" s="7" t="str">
        <f>"20200210718"</f>
        <v>20200210718</v>
      </c>
      <c r="D244" s="9">
        <v>96.8</v>
      </c>
      <c r="E244" s="9">
        <v>87.91</v>
      </c>
      <c r="F244" s="9">
        <v>91.47</v>
      </c>
      <c r="G244" s="9"/>
      <c r="H244" s="9">
        <v>91.47</v>
      </c>
      <c r="I244" s="7">
        <v>78.400000000000006</v>
      </c>
      <c r="J244" s="10">
        <v>77.095000000000013</v>
      </c>
      <c r="K244" s="11"/>
      <c r="L244" s="11"/>
    </row>
    <row r="245" spans="1:12" s="12" customFormat="1" ht="21" customHeight="1">
      <c r="A245" s="7">
        <v>240</v>
      </c>
      <c r="B245" s="8" t="s">
        <v>53</v>
      </c>
      <c r="C245" s="7" t="str">
        <f>"20200210410"</f>
        <v>20200210410</v>
      </c>
      <c r="D245" s="9">
        <v>86.35</v>
      </c>
      <c r="E245" s="9">
        <v>94.21</v>
      </c>
      <c r="F245" s="9">
        <v>91.07</v>
      </c>
      <c r="G245" s="9"/>
      <c r="H245" s="9">
        <v>91.07</v>
      </c>
      <c r="I245" s="7">
        <v>77.8</v>
      </c>
      <c r="J245" s="10">
        <v>76.655000000000001</v>
      </c>
      <c r="K245" s="11"/>
      <c r="L245" s="11"/>
    </row>
    <row r="246" spans="1:12" s="12" customFormat="1" ht="21" customHeight="1">
      <c r="A246" s="7">
        <v>241</v>
      </c>
      <c r="B246" s="8" t="s">
        <v>53</v>
      </c>
      <c r="C246" s="7" t="str">
        <f>"20200307229"</f>
        <v>20200307229</v>
      </c>
      <c r="D246" s="9">
        <v>91.3</v>
      </c>
      <c r="E246" s="9">
        <v>90.79</v>
      </c>
      <c r="F246" s="9">
        <v>90.99</v>
      </c>
      <c r="G246" s="9"/>
      <c r="H246" s="9">
        <v>90.99</v>
      </c>
      <c r="I246" s="7">
        <v>76.8</v>
      </c>
      <c r="J246" s="10">
        <v>76.215000000000003</v>
      </c>
      <c r="K246" s="11"/>
      <c r="L246" s="11"/>
    </row>
    <row r="247" spans="1:12" s="12" customFormat="1" ht="21" customHeight="1">
      <c r="A247" s="7">
        <v>244</v>
      </c>
      <c r="B247" s="8" t="s">
        <v>54</v>
      </c>
      <c r="C247" s="7" t="str">
        <f>"20200100821"</f>
        <v>20200100821</v>
      </c>
      <c r="D247" s="9">
        <v>97.15</v>
      </c>
      <c r="E247" s="9">
        <v>103.64</v>
      </c>
      <c r="F247" s="9">
        <v>101.04</v>
      </c>
      <c r="G247" s="9"/>
      <c r="H247" s="9">
        <v>101.04</v>
      </c>
      <c r="I247" s="7">
        <v>83.4</v>
      </c>
      <c r="J247" s="10">
        <v>83.88000000000001</v>
      </c>
      <c r="K247" s="11"/>
      <c r="L247" s="11"/>
    </row>
    <row r="248" spans="1:12" s="12" customFormat="1" ht="21" customHeight="1">
      <c r="A248" s="7">
        <v>245</v>
      </c>
      <c r="B248" s="8" t="s">
        <v>54</v>
      </c>
      <c r="C248" s="7" t="str">
        <f>"20200211827"</f>
        <v>20200211827</v>
      </c>
      <c r="D248" s="9">
        <v>96.6</v>
      </c>
      <c r="E248" s="9">
        <v>91.8</v>
      </c>
      <c r="F248" s="9">
        <v>93.72</v>
      </c>
      <c r="G248" s="9"/>
      <c r="H248" s="9">
        <v>93.72</v>
      </c>
      <c r="I248" s="7">
        <v>85.4</v>
      </c>
      <c r="J248" s="10">
        <v>81.02000000000001</v>
      </c>
      <c r="K248" s="11"/>
      <c r="L248" s="11"/>
    </row>
    <row r="249" spans="1:12" s="12" customFormat="1" ht="21" customHeight="1">
      <c r="A249" s="7">
        <v>246</v>
      </c>
      <c r="B249" s="8" t="s">
        <v>54</v>
      </c>
      <c r="C249" s="7" t="str">
        <f>"20200101112"</f>
        <v>20200101112</v>
      </c>
      <c r="D249" s="9">
        <v>97.3</v>
      </c>
      <c r="E249" s="9">
        <v>85.64</v>
      </c>
      <c r="F249" s="9">
        <v>90.3</v>
      </c>
      <c r="G249" s="9"/>
      <c r="H249" s="9">
        <v>90.3</v>
      </c>
      <c r="I249" s="7">
        <v>82.8</v>
      </c>
      <c r="J249" s="10">
        <v>78.27</v>
      </c>
      <c r="K249" s="11"/>
      <c r="L249" s="11"/>
    </row>
    <row r="250" spans="1:12" s="12" customFormat="1" ht="21" customHeight="1">
      <c r="A250" s="7">
        <v>248</v>
      </c>
      <c r="B250" s="8" t="s">
        <v>54</v>
      </c>
      <c r="C250" s="7" t="str">
        <f>"20200101217"</f>
        <v>20200101217</v>
      </c>
      <c r="D250" s="9">
        <v>90.4</v>
      </c>
      <c r="E250" s="9">
        <v>88.68</v>
      </c>
      <c r="F250" s="9">
        <v>89.37</v>
      </c>
      <c r="G250" s="9"/>
      <c r="H250" s="9">
        <v>89.37</v>
      </c>
      <c r="I250" s="7">
        <v>81.599999999999994</v>
      </c>
      <c r="J250" s="10">
        <v>77.325000000000003</v>
      </c>
      <c r="K250" s="11"/>
      <c r="L250" s="11"/>
    </row>
    <row r="251" spans="1:12" s="12" customFormat="1" ht="21" customHeight="1">
      <c r="A251" s="7">
        <v>255</v>
      </c>
      <c r="B251" s="8" t="s">
        <v>54</v>
      </c>
      <c r="C251" s="7" t="str">
        <f>"20200100830"</f>
        <v>20200100830</v>
      </c>
      <c r="D251" s="9">
        <v>92.2</v>
      </c>
      <c r="E251" s="9">
        <v>82.14</v>
      </c>
      <c r="F251" s="9">
        <v>86.16</v>
      </c>
      <c r="G251" s="9"/>
      <c r="H251" s="9">
        <v>86.16</v>
      </c>
      <c r="I251" s="7">
        <v>85.6</v>
      </c>
      <c r="J251" s="10">
        <v>77.319999999999993</v>
      </c>
      <c r="K251" s="11"/>
      <c r="L251" s="11"/>
    </row>
    <row r="252" spans="1:12" s="12" customFormat="1" ht="21" customHeight="1">
      <c r="A252" s="7">
        <v>254</v>
      </c>
      <c r="B252" s="8" t="s">
        <v>54</v>
      </c>
      <c r="C252" s="7" t="str">
        <f>"20200100916"</f>
        <v>20200100916</v>
      </c>
      <c r="D252" s="9">
        <v>89.7</v>
      </c>
      <c r="E252" s="9">
        <v>84.02</v>
      </c>
      <c r="F252" s="9">
        <v>86.29</v>
      </c>
      <c r="G252" s="9"/>
      <c r="H252" s="9">
        <v>86.29</v>
      </c>
      <c r="I252" s="7">
        <v>85.4</v>
      </c>
      <c r="J252" s="10">
        <v>77.305000000000007</v>
      </c>
      <c r="K252" s="11"/>
      <c r="L252" s="11"/>
    </row>
    <row r="253" spans="1:12" s="12" customFormat="1" ht="21" customHeight="1">
      <c r="A253" s="7">
        <v>249</v>
      </c>
      <c r="B253" s="8" t="s">
        <v>54</v>
      </c>
      <c r="C253" s="7" t="str">
        <f>"20200100507"</f>
        <v>20200100507</v>
      </c>
      <c r="D253" s="9">
        <v>93.7</v>
      </c>
      <c r="E253" s="9">
        <v>84.88</v>
      </c>
      <c r="F253" s="9">
        <v>88.41</v>
      </c>
      <c r="G253" s="9"/>
      <c r="H253" s="9">
        <v>88.41</v>
      </c>
      <c r="I253" s="7">
        <v>82.4</v>
      </c>
      <c r="J253" s="10">
        <v>77.164999999999992</v>
      </c>
      <c r="K253" s="11"/>
      <c r="L253" s="11"/>
    </row>
    <row r="254" spans="1:12" s="12" customFormat="1" ht="21" customHeight="1">
      <c r="A254" s="7">
        <v>256</v>
      </c>
      <c r="B254" s="8" t="s">
        <v>54</v>
      </c>
      <c r="C254" s="7" t="str">
        <f>"20200101015"</f>
        <v>20200101015</v>
      </c>
      <c r="D254" s="9">
        <v>95.55</v>
      </c>
      <c r="E254" s="9">
        <v>79.459999999999994</v>
      </c>
      <c r="F254" s="9">
        <v>85.9</v>
      </c>
      <c r="G254" s="9"/>
      <c r="H254" s="9">
        <v>85.9</v>
      </c>
      <c r="I254" s="7">
        <v>81</v>
      </c>
      <c r="J254" s="10">
        <v>75.349999999999994</v>
      </c>
      <c r="K254" s="11"/>
      <c r="L254" s="11"/>
    </row>
    <row r="255" spans="1:12" s="12" customFormat="1" ht="21" customHeight="1">
      <c r="A255" s="7">
        <v>250</v>
      </c>
      <c r="B255" s="8" t="s">
        <v>54</v>
      </c>
      <c r="C255" s="7" t="str">
        <f>"20200101324"</f>
        <v>20200101324</v>
      </c>
      <c r="D255" s="9">
        <v>94.1</v>
      </c>
      <c r="E255" s="9">
        <v>82.62</v>
      </c>
      <c r="F255" s="9">
        <v>87.21</v>
      </c>
      <c r="G255" s="9"/>
      <c r="H255" s="9">
        <v>87.21</v>
      </c>
      <c r="I255" s="7">
        <v>78.599999999999994</v>
      </c>
      <c r="J255" s="10">
        <v>75.044999999999987</v>
      </c>
      <c r="K255" s="11"/>
      <c r="L255" s="11"/>
    </row>
    <row r="256" spans="1:12" s="12" customFormat="1" ht="21" customHeight="1">
      <c r="A256" s="7">
        <v>257</v>
      </c>
      <c r="B256" s="8" t="s">
        <v>54</v>
      </c>
      <c r="C256" s="7" t="str">
        <f>"20200101407"</f>
        <v>20200101407</v>
      </c>
      <c r="D256" s="9">
        <v>92.95</v>
      </c>
      <c r="E256" s="9">
        <v>81.180000000000007</v>
      </c>
      <c r="F256" s="9">
        <v>85.89</v>
      </c>
      <c r="G256" s="9"/>
      <c r="H256" s="9">
        <v>85.89</v>
      </c>
      <c r="I256" s="7">
        <v>80.2</v>
      </c>
      <c r="J256" s="10">
        <v>75.025000000000006</v>
      </c>
      <c r="K256" s="11"/>
      <c r="L256" s="11"/>
    </row>
    <row r="257" spans="1:12" s="12" customFormat="1" ht="21" customHeight="1">
      <c r="A257" s="7">
        <v>251</v>
      </c>
      <c r="B257" s="8" t="s">
        <v>54</v>
      </c>
      <c r="C257" s="7" t="str">
        <f>"20200100502"</f>
        <v>20200100502</v>
      </c>
      <c r="D257" s="9">
        <v>92.4</v>
      </c>
      <c r="E257" s="9">
        <v>82.62</v>
      </c>
      <c r="F257" s="9">
        <v>86.53</v>
      </c>
      <c r="G257" s="9"/>
      <c r="H257" s="9">
        <v>86.53</v>
      </c>
      <c r="I257" s="7">
        <v>79</v>
      </c>
      <c r="J257" s="10">
        <v>74.865000000000009</v>
      </c>
      <c r="K257" s="11"/>
      <c r="L257" s="11"/>
    </row>
    <row r="258" spans="1:12" s="12" customFormat="1" ht="21" customHeight="1">
      <c r="A258" s="7">
        <v>253</v>
      </c>
      <c r="B258" s="8" t="s">
        <v>54</v>
      </c>
      <c r="C258" s="7" t="str">
        <f>"20200100108"</f>
        <v>20200100108</v>
      </c>
      <c r="D258" s="9">
        <v>86.25</v>
      </c>
      <c r="E258" s="9">
        <v>86.34</v>
      </c>
      <c r="F258" s="9">
        <v>86.3</v>
      </c>
      <c r="G258" s="9"/>
      <c r="H258" s="9">
        <v>86.3</v>
      </c>
      <c r="I258" s="7">
        <v>78.8</v>
      </c>
      <c r="J258" s="10">
        <v>74.67</v>
      </c>
      <c r="K258" s="11"/>
      <c r="L258" s="11"/>
    </row>
    <row r="259" spans="1:12" s="12" customFormat="1" ht="21" customHeight="1">
      <c r="A259" s="7">
        <v>252</v>
      </c>
      <c r="B259" s="8" t="s">
        <v>54</v>
      </c>
      <c r="C259" s="7" t="str">
        <f>"20200100202"</f>
        <v>20200100202</v>
      </c>
      <c r="D259" s="9">
        <v>89.7</v>
      </c>
      <c r="E259" s="9">
        <v>84.14</v>
      </c>
      <c r="F259" s="9">
        <v>86.36</v>
      </c>
      <c r="G259" s="9"/>
      <c r="H259" s="9">
        <v>86.36</v>
      </c>
      <c r="I259" s="7">
        <v>76</v>
      </c>
      <c r="J259" s="10">
        <v>73.58</v>
      </c>
      <c r="K259" s="11"/>
      <c r="L259" s="11"/>
    </row>
    <row r="260" spans="1:12" s="12" customFormat="1" ht="21" customHeight="1">
      <c r="A260" s="7">
        <v>247</v>
      </c>
      <c r="B260" s="8" t="s">
        <v>54</v>
      </c>
      <c r="C260" s="7" t="str">
        <f>"20200100609"</f>
        <v>20200100609</v>
      </c>
      <c r="D260" s="9">
        <v>91</v>
      </c>
      <c r="E260" s="9">
        <v>88.66</v>
      </c>
      <c r="F260" s="9">
        <v>89.6</v>
      </c>
      <c r="G260" s="9"/>
      <c r="H260" s="9">
        <v>89.6</v>
      </c>
      <c r="I260" s="7">
        <v>60.8</v>
      </c>
      <c r="J260" s="10">
        <v>69.12</v>
      </c>
      <c r="K260" s="11"/>
      <c r="L260" s="11"/>
    </row>
    <row r="261" spans="1:12" s="12" customFormat="1" ht="21" customHeight="1">
      <c r="A261" s="7">
        <v>263</v>
      </c>
      <c r="B261" s="8" t="s">
        <v>55</v>
      </c>
      <c r="C261" s="7" t="str">
        <f>"20200100116"</f>
        <v>20200100116</v>
      </c>
      <c r="D261" s="9">
        <v>90.6</v>
      </c>
      <c r="E261" s="9">
        <v>94.64</v>
      </c>
      <c r="F261" s="9">
        <v>93.02</v>
      </c>
      <c r="G261" s="9"/>
      <c r="H261" s="9">
        <v>93.02</v>
      </c>
      <c r="I261" s="7">
        <v>86.5</v>
      </c>
      <c r="J261" s="10">
        <v>81.11</v>
      </c>
      <c r="K261" s="11"/>
      <c r="L261" s="11"/>
    </row>
    <row r="262" spans="1:12" s="12" customFormat="1" ht="21" customHeight="1">
      <c r="A262" s="7">
        <v>260</v>
      </c>
      <c r="B262" s="8" t="s">
        <v>55</v>
      </c>
      <c r="C262" s="7" t="str">
        <f>"20200101401"</f>
        <v>20200101401</v>
      </c>
      <c r="D262" s="9">
        <v>95.35</v>
      </c>
      <c r="E262" s="9">
        <v>92.86</v>
      </c>
      <c r="F262" s="9">
        <v>93.86</v>
      </c>
      <c r="G262" s="9"/>
      <c r="H262" s="9">
        <v>93.86</v>
      </c>
      <c r="I262" s="7">
        <v>85.2</v>
      </c>
      <c r="J262" s="10">
        <v>81.010000000000005</v>
      </c>
      <c r="K262" s="11"/>
      <c r="L262" s="11"/>
    </row>
    <row r="263" spans="1:12" s="12" customFormat="1" ht="21" customHeight="1">
      <c r="A263" s="7">
        <v>259</v>
      </c>
      <c r="B263" s="8" t="s">
        <v>55</v>
      </c>
      <c r="C263" s="7" t="str">
        <f>"20200101416"</f>
        <v>20200101416</v>
      </c>
      <c r="D263" s="9">
        <v>92.1</v>
      </c>
      <c r="E263" s="9">
        <v>95.38</v>
      </c>
      <c r="F263" s="9">
        <v>94.07</v>
      </c>
      <c r="G263" s="9"/>
      <c r="H263" s="9">
        <v>94.07</v>
      </c>
      <c r="I263" s="7">
        <v>84.8</v>
      </c>
      <c r="J263" s="10">
        <v>80.954999999999998</v>
      </c>
      <c r="K263" s="11"/>
      <c r="L263" s="11"/>
    </row>
    <row r="264" spans="1:12" s="12" customFormat="1" ht="21" customHeight="1">
      <c r="A264" s="7">
        <v>267</v>
      </c>
      <c r="B264" s="8" t="s">
        <v>55</v>
      </c>
      <c r="C264" s="7" t="str">
        <f>"20200100828"</f>
        <v>20200100828</v>
      </c>
      <c r="D264" s="9">
        <v>96.55</v>
      </c>
      <c r="E264" s="9">
        <v>89.82</v>
      </c>
      <c r="F264" s="9">
        <v>92.51</v>
      </c>
      <c r="G264" s="9"/>
      <c r="H264" s="9">
        <v>92.51</v>
      </c>
      <c r="I264" s="7">
        <v>85</v>
      </c>
      <c r="J264" s="10">
        <v>80.254999999999995</v>
      </c>
      <c r="K264" s="11"/>
      <c r="L264" s="11"/>
    </row>
    <row r="265" spans="1:12" s="12" customFormat="1" ht="21" customHeight="1">
      <c r="A265" s="7">
        <v>265</v>
      </c>
      <c r="B265" s="8" t="s">
        <v>55</v>
      </c>
      <c r="C265" s="7" t="str">
        <f>"20200100701"</f>
        <v>20200100701</v>
      </c>
      <c r="D265" s="9">
        <v>96.4</v>
      </c>
      <c r="E265" s="9">
        <v>90.52</v>
      </c>
      <c r="F265" s="9">
        <v>92.87</v>
      </c>
      <c r="G265" s="9"/>
      <c r="H265" s="9">
        <v>92.87</v>
      </c>
      <c r="I265" s="7">
        <v>83.4</v>
      </c>
      <c r="J265" s="10">
        <v>79.795000000000016</v>
      </c>
      <c r="K265" s="11"/>
      <c r="L265" s="11"/>
    </row>
    <row r="266" spans="1:12" s="12" customFormat="1" ht="21" customHeight="1">
      <c r="A266" s="7">
        <v>262</v>
      </c>
      <c r="B266" s="8" t="s">
        <v>55</v>
      </c>
      <c r="C266" s="7" t="str">
        <f>"20200100307"</f>
        <v>20200100307</v>
      </c>
      <c r="D266" s="9">
        <v>96.7</v>
      </c>
      <c r="E266" s="9">
        <v>90.74</v>
      </c>
      <c r="F266" s="9">
        <v>93.12</v>
      </c>
      <c r="G266" s="9"/>
      <c r="H266" s="9">
        <v>93.12</v>
      </c>
      <c r="I266" s="7">
        <v>82.4</v>
      </c>
      <c r="J266" s="10">
        <v>79.52000000000001</v>
      </c>
      <c r="K266" s="11"/>
      <c r="L266" s="11"/>
    </row>
    <row r="267" spans="1:12" s="12" customFormat="1" ht="21" customHeight="1">
      <c r="A267" s="7">
        <v>268</v>
      </c>
      <c r="B267" s="8" t="s">
        <v>55</v>
      </c>
      <c r="C267" s="7" t="str">
        <f>"20200101010"</f>
        <v>20200101010</v>
      </c>
      <c r="D267" s="9">
        <v>93.4</v>
      </c>
      <c r="E267" s="9">
        <v>91.46</v>
      </c>
      <c r="F267" s="9">
        <v>92.24</v>
      </c>
      <c r="G267" s="9"/>
      <c r="H267" s="9">
        <v>92.24</v>
      </c>
      <c r="I267" s="7">
        <v>82.4</v>
      </c>
      <c r="J267" s="10">
        <v>79.08</v>
      </c>
      <c r="K267" s="11"/>
      <c r="L267" s="11"/>
    </row>
    <row r="268" spans="1:12" s="12" customFormat="1" ht="21" customHeight="1">
      <c r="A268" s="7">
        <v>264</v>
      </c>
      <c r="B268" s="8" t="s">
        <v>55</v>
      </c>
      <c r="C268" s="7" t="str">
        <f>"20200101325"</f>
        <v>20200101325</v>
      </c>
      <c r="D268" s="9">
        <v>95.15</v>
      </c>
      <c r="E268" s="9">
        <v>91.52</v>
      </c>
      <c r="F268" s="9">
        <v>92.97</v>
      </c>
      <c r="G268" s="9"/>
      <c r="H268" s="9">
        <v>92.97</v>
      </c>
      <c r="I268" s="7">
        <v>80</v>
      </c>
      <c r="J268" s="10">
        <v>78.485000000000014</v>
      </c>
      <c r="K268" s="11"/>
      <c r="L268" s="11"/>
    </row>
    <row r="269" spans="1:12" s="12" customFormat="1" ht="21" customHeight="1">
      <c r="A269" s="7">
        <v>269</v>
      </c>
      <c r="B269" s="8" t="s">
        <v>55</v>
      </c>
      <c r="C269" s="7" t="str">
        <f>"20200101103"</f>
        <v>20200101103</v>
      </c>
      <c r="D269" s="9">
        <v>103.85</v>
      </c>
      <c r="E269" s="9">
        <v>84.48</v>
      </c>
      <c r="F269" s="9">
        <v>92.23</v>
      </c>
      <c r="G269" s="9"/>
      <c r="H269" s="9">
        <v>92.23</v>
      </c>
      <c r="I269" s="7">
        <v>79</v>
      </c>
      <c r="J269" s="10">
        <v>77.715000000000003</v>
      </c>
      <c r="K269" s="11"/>
      <c r="L269" s="11"/>
    </row>
    <row r="270" spans="1:12" s="12" customFormat="1" ht="21" customHeight="1">
      <c r="A270" s="7">
        <v>266</v>
      </c>
      <c r="B270" s="8" t="s">
        <v>55</v>
      </c>
      <c r="C270" s="7" t="str">
        <f>"20200100826"</f>
        <v>20200100826</v>
      </c>
      <c r="D270" s="9">
        <v>98.65</v>
      </c>
      <c r="E270" s="9">
        <v>88.86</v>
      </c>
      <c r="F270" s="9">
        <v>92.78</v>
      </c>
      <c r="G270" s="9"/>
      <c r="H270" s="9">
        <v>92.78</v>
      </c>
      <c r="I270" s="7">
        <v>77.599999999999994</v>
      </c>
      <c r="J270" s="10">
        <v>77.430000000000007</v>
      </c>
      <c r="K270" s="11"/>
      <c r="L270" s="11"/>
    </row>
    <row r="271" spans="1:12" s="12" customFormat="1" ht="21" customHeight="1">
      <c r="A271" s="7">
        <v>271</v>
      </c>
      <c r="B271" s="8" t="s">
        <v>55</v>
      </c>
      <c r="C271" s="7" t="str">
        <f>"20200100813"</f>
        <v>20200100813</v>
      </c>
      <c r="D271" s="9">
        <v>94.25</v>
      </c>
      <c r="E271" s="9">
        <v>88.84</v>
      </c>
      <c r="F271" s="9">
        <v>91</v>
      </c>
      <c r="G271" s="9"/>
      <c r="H271" s="9">
        <v>91</v>
      </c>
      <c r="I271" s="7">
        <v>77.2</v>
      </c>
      <c r="J271" s="10">
        <v>76.38000000000001</v>
      </c>
      <c r="K271" s="11"/>
      <c r="L271" s="11"/>
    </row>
    <row r="272" spans="1:12" s="12" customFormat="1" ht="21" customHeight="1">
      <c r="A272" s="7">
        <v>258</v>
      </c>
      <c r="B272" s="8" t="s">
        <v>55</v>
      </c>
      <c r="C272" s="7" t="str">
        <f>"20200101106"</f>
        <v>20200101106</v>
      </c>
      <c r="D272" s="9">
        <v>102.55</v>
      </c>
      <c r="E272" s="9">
        <v>91.08</v>
      </c>
      <c r="F272" s="9">
        <v>95.67</v>
      </c>
      <c r="G272" s="9"/>
      <c r="H272" s="9">
        <v>95.67</v>
      </c>
      <c r="I272" s="7">
        <v>0</v>
      </c>
      <c r="J272" s="10">
        <v>47.835000000000001</v>
      </c>
      <c r="K272" s="11"/>
      <c r="L272" s="11"/>
    </row>
    <row r="273" spans="1:12" s="12" customFormat="1" ht="21" customHeight="1">
      <c r="A273" s="7">
        <v>261</v>
      </c>
      <c r="B273" s="8" t="s">
        <v>55</v>
      </c>
      <c r="C273" s="7" t="str">
        <f>"20200101104"</f>
        <v>20200101104</v>
      </c>
      <c r="D273" s="9">
        <v>97.2</v>
      </c>
      <c r="E273" s="9">
        <v>91</v>
      </c>
      <c r="F273" s="9">
        <v>93.48</v>
      </c>
      <c r="G273" s="9"/>
      <c r="H273" s="9">
        <v>93.48</v>
      </c>
      <c r="I273" s="7">
        <v>0</v>
      </c>
      <c r="J273" s="10">
        <v>46.74</v>
      </c>
      <c r="K273" s="11"/>
      <c r="L273" s="11"/>
    </row>
    <row r="274" spans="1:12" s="12" customFormat="1" ht="21" customHeight="1">
      <c r="A274" s="7">
        <v>270</v>
      </c>
      <c r="B274" s="8" t="s">
        <v>55</v>
      </c>
      <c r="C274" s="7" t="str">
        <f>"20200101201"</f>
        <v>20200101201</v>
      </c>
      <c r="D274" s="9">
        <v>88.75</v>
      </c>
      <c r="E274" s="9">
        <v>93.14</v>
      </c>
      <c r="F274" s="9">
        <v>91.38</v>
      </c>
      <c r="G274" s="9"/>
      <c r="H274" s="9">
        <v>91.38</v>
      </c>
      <c r="I274" s="7">
        <v>0</v>
      </c>
      <c r="J274" s="10">
        <v>45.690000000000005</v>
      </c>
      <c r="K274" s="11"/>
      <c r="L274" s="11"/>
    </row>
    <row r="275" spans="1:12" s="12" customFormat="1" ht="21" customHeight="1">
      <c r="A275" s="7">
        <v>272</v>
      </c>
      <c r="B275" s="8" t="s">
        <v>56</v>
      </c>
      <c r="C275" s="7" t="str">
        <f>"20200105309"</f>
        <v>20200105309</v>
      </c>
      <c r="D275" s="9">
        <v>89.8</v>
      </c>
      <c r="E275" s="9">
        <v>84.72</v>
      </c>
      <c r="F275" s="9">
        <v>86.75</v>
      </c>
      <c r="G275" s="9"/>
      <c r="H275" s="9">
        <v>86.75</v>
      </c>
      <c r="I275" s="7">
        <v>81.040000000000006</v>
      </c>
      <c r="J275" s="10">
        <v>75.790999999999997</v>
      </c>
      <c r="K275" s="11"/>
      <c r="L275" s="11"/>
    </row>
    <row r="276" spans="1:12" s="12" customFormat="1" ht="21" customHeight="1">
      <c r="A276" s="7">
        <v>274</v>
      </c>
      <c r="B276" s="8" t="s">
        <v>56</v>
      </c>
      <c r="C276" s="7" t="str">
        <f>"20200105526"</f>
        <v>20200105526</v>
      </c>
      <c r="D276" s="9">
        <v>80.849999999999994</v>
      </c>
      <c r="E276" s="9">
        <v>85.57</v>
      </c>
      <c r="F276" s="9">
        <v>83.68</v>
      </c>
      <c r="G276" s="9"/>
      <c r="H276" s="9">
        <v>83.68</v>
      </c>
      <c r="I276" s="7">
        <v>84.82</v>
      </c>
      <c r="J276" s="10">
        <v>75.768000000000001</v>
      </c>
      <c r="K276" s="11"/>
      <c r="L276" s="11"/>
    </row>
    <row r="277" spans="1:12" s="12" customFormat="1" ht="21" customHeight="1">
      <c r="A277" s="7">
        <v>275</v>
      </c>
      <c r="B277" s="8" t="s">
        <v>56</v>
      </c>
      <c r="C277" s="7" t="str">
        <f>"20200105318"</f>
        <v>20200105318</v>
      </c>
      <c r="D277" s="9">
        <v>78.650000000000006</v>
      </c>
      <c r="E277" s="9">
        <v>85.38</v>
      </c>
      <c r="F277" s="9">
        <v>82.69</v>
      </c>
      <c r="G277" s="9"/>
      <c r="H277" s="9">
        <v>82.69</v>
      </c>
      <c r="I277" s="7">
        <v>82</v>
      </c>
      <c r="J277" s="10">
        <v>74.14500000000001</v>
      </c>
      <c r="K277" s="11"/>
      <c r="L277" s="11"/>
    </row>
    <row r="278" spans="1:12" s="12" customFormat="1" ht="21" customHeight="1">
      <c r="A278" s="7">
        <v>277</v>
      </c>
      <c r="B278" s="8" t="s">
        <v>56</v>
      </c>
      <c r="C278" s="7" t="str">
        <f>"20200211710"</f>
        <v>20200211710</v>
      </c>
      <c r="D278" s="9">
        <v>77.650000000000006</v>
      </c>
      <c r="E278" s="9">
        <v>81.819999999999993</v>
      </c>
      <c r="F278" s="9">
        <v>80.150000000000006</v>
      </c>
      <c r="G278" s="9"/>
      <c r="H278" s="9">
        <v>80.150000000000006</v>
      </c>
      <c r="I278" s="7">
        <v>82.46</v>
      </c>
      <c r="J278" s="10">
        <v>73.058999999999997</v>
      </c>
      <c r="K278" s="11"/>
      <c r="L278" s="11"/>
    </row>
    <row r="279" spans="1:12" s="12" customFormat="1" ht="21" customHeight="1">
      <c r="A279" s="7">
        <v>276</v>
      </c>
      <c r="B279" s="8" t="s">
        <v>56</v>
      </c>
      <c r="C279" s="7" t="str">
        <f>"20200105506"</f>
        <v>20200105506</v>
      </c>
      <c r="D279" s="9">
        <v>86.25</v>
      </c>
      <c r="E279" s="9">
        <v>78.05</v>
      </c>
      <c r="F279" s="9">
        <v>81.33</v>
      </c>
      <c r="G279" s="9"/>
      <c r="H279" s="9">
        <v>81.33</v>
      </c>
      <c r="I279" s="7">
        <v>80.900000000000006</v>
      </c>
      <c r="J279" s="10">
        <v>73.025000000000006</v>
      </c>
      <c r="K279" s="11"/>
      <c r="L279" s="11"/>
    </row>
    <row r="280" spans="1:12" s="12" customFormat="1" ht="21" customHeight="1">
      <c r="A280" s="7">
        <v>273</v>
      </c>
      <c r="B280" s="8" t="s">
        <v>56</v>
      </c>
      <c r="C280" s="7" t="str">
        <f>"20200105326"</f>
        <v>20200105326</v>
      </c>
      <c r="D280" s="9">
        <v>88.9</v>
      </c>
      <c r="E280" s="9">
        <v>82.3</v>
      </c>
      <c r="F280" s="9">
        <v>84.94</v>
      </c>
      <c r="G280" s="9"/>
      <c r="H280" s="9">
        <v>84.94</v>
      </c>
      <c r="I280" s="7">
        <v>76.2</v>
      </c>
      <c r="J280" s="10">
        <v>72.95</v>
      </c>
      <c r="K280" s="11"/>
      <c r="L280" s="11"/>
    </row>
    <row r="281" spans="1:12" s="12" customFormat="1" ht="21" customHeight="1">
      <c r="A281" s="7">
        <v>279</v>
      </c>
      <c r="B281" s="8" t="s">
        <v>56</v>
      </c>
      <c r="C281" s="7" t="str">
        <f>"20200105512"</f>
        <v>20200105512</v>
      </c>
      <c r="D281" s="9">
        <v>84.1</v>
      </c>
      <c r="E281" s="9">
        <v>74.52</v>
      </c>
      <c r="F281" s="9">
        <v>78.349999999999994</v>
      </c>
      <c r="G281" s="9"/>
      <c r="H281" s="9">
        <v>78.349999999999994</v>
      </c>
      <c r="I281" s="7">
        <v>79.3</v>
      </c>
      <c r="J281" s="10">
        <v>70.89500000000001</v>
      </c>
      <c r="K281" s="11"/>
      <c r="L281" s="11"/>
    </row>
    <row r="282" spans="1:12" s="12" customFormat="1" ht="21" customHeight="1">
      <c r="A282" s="7">
        <v>280</v>
      </c>
      <c r="B282" s="8" t="s">
        <v>56</v>
      </c>
      <c r="C282" s="7" t="str">
        <f>"20200105403"</f>
        <v>20200105403</v>
      </c>
      <c r="D282" s="9">
        <v>82.25</v>
      </c>
      <c r="E282" s="9">
        <v>73.709999999999994</v>
      </c>
      <c r="F282" s="9">
        <v>77.13</v>
      </c>
      <c r="G282" s="9"/>
      <c r="H282" s="9">
        <v>77.13</v>
      </c>
      <c r="I282" s="7">
        <v>80.42</v>
      </c>
      <c r="J282" s="10">
        <v>70.733000000000004</v>
      </c>
      <c r="K282" s="11"/>
      <c r="L282" s="11"/>
    </row>
    <row r="283" spans="1:12" s="12" customFormat="1" ht="21" customHeight="1">
      <c r="A283" s="7">
        <v>282</v>
      </c>
      <c r="B283" s="8" t="s">
        <v>56</v>
      </c>
      <c r="C283" s="7" t="str">
        <f>"20200105525"</f>
        <v>20200105525</v>
      </c>
      <c r="D283" s="9">
        <v>83.9</v>
      </c>
      <c r="E283" s="9">
        <v>71.92</v>
      </c>
      <c r="F283" s="9">
        <v>76.709999999999994</v>
      </c>
      <c r="G283" s="9"/>
      <c r="H283" s="9">
        <v>76.709999999999994</v>
      </c>
      <c r="I283" s="7">
        <v>80</v>
      </c>
      <c r="J283" s="10">
        <v>70.35499999999999</v>
      </c>
      <c r="K283" s="11"/>
      <c r="L283" s="11"/>
    </row>
    <row r="284" spans="1:12" s="12" customFormat="1" ht="21" customHeight="1">
      <c r="A284" s="7">
        <v>278</v>
      </c>
      <c r="B284" s="8" t="s">
        <v>56</v>
      </c>
      <c r="C284" s="7" t="str">
        <f>"20200105319"</f>
        <v>20200105319</v>
      </c>
      <c r="D284" s="9">
        <v>82.4</v>
      </c>
      <c r="E284" s="9">
        <v>78.48</v>
      </c>
      <c r="F284" s="9">
        <v>80.05</v>
      </c>
      <c r="G284" s="9"/>
      <c r="H284" s="9">
        <v>80.05</v>
      </c>
      <c r="I284" s="7">
        <v>75.599999999999994</v>
      </c>
      <c r="J284" s="10">
        <v>70.265000000000001</v>
      </c>
      <c r="K284" s="11"/>
      <c r="L284" s="11"/>
    </row>
    <row r="285" spans="1:12" s="12" customFormat="1" ht="21" customHeight="1">
      <c r="A285" s="7">
        <v>281</v>
      </c>
      <c r="B285" s="8" t="s">
        <v>56</v>
      </c>
      <c r="C285" s="7" t="str">
        <f>"20200105330"</f>
        <v>20200105330</v>
      </c>
      <c r="D285" s="9">
        <v>85.5</v>
      </c>
      <c r="E285" s="9">
        <v>70.88</v>
      </c>
      <c r="F285" s="9">
        <v>76.73</v>
      </c>
      <c r="G285" s="9"/>
      <c r="H285" s="9">
        <v>76.73</v>
      </c>
      <c r="I285" s="7">
        <v>79.5</v>
      </c>
      <c r="J285" s="10">
        <v>70.165000000000006</v>
      </c>
      <c r="K285" s="11"/>
      <c r="L285" s="11"/>
    </row>
    <row r="286" spans="1:12" s="12" customFormat="1" ht="21" customHeight="1">
      <c r="A286" s="7">
        <v>283</v>
      </c>
      <c r="B286" s="8" t="s">
        <v>56</v>
      </c>
      <c r="C286" s="7" t="str">
        <f>"20200105218"</f>
        <v>20200105218</v>
      </c>
      <c r="D286" s="9">
        <v>76.05</v>
      </c>
      <c r="E286" s="9">
        <v>77.11</v>
      </c>
      <c r="F286" s="9">
        <v>76.69</v>
      </c>
      <c r="G286" s="9"/>
      <c r="H286" s="9">
        <v>76.69</v>
      </c>
      <c r="I286" s="7">
        <v>78.2</v>
      </c>
      <c r="J286" s="10">
        <v>69.625</v>
      </c>
      <c r="K286" s="11"/>
      <c r="L286" s="11"/>
    </row>
    <row r="287" spans="1:12" s="12" customFormat="1" ht="21" customHeight="1">
      <c r="A287" s="7">
        <v>285</v>
      </c>
      <c r="B287" s="8" t="s">
        <v>56</v>
      </c>
      <c r="C287" s="7" t="str">
        <f>"20200105310"</f>
        <v>20200105310</v>
      </c>
      <c r="D287" s="9">
        <v>64.8</v>
      </c>
      <c r="E287" s="9">
        <v>83.34</v>
      </c>
      <c r="F287" s="9">
        <v>75.92</v>
      </c>
      <c r="G287" s="9"/>
      <c r="H287" s="9">
        <v>75.92</v>
      </c>
      <c r="I287" s="7">
        <v>77.3</v>
      </c>
      <c r="J287" s="10">
        <v>68.88</v>
      </c>
      <c r="K287" s="11"/>
      <c r="L287" s="11"/>
    </row>
    <row r="288" spans="1:12" s="12" customFormat="1" ht="21" customHeight="1">
      <c r="A288" s="7">
        <v>284</v>
      </c>
      <c r="B288" s="8" t="s">
        <v>56</v>
      </c>
      <c r="C288" s="7" t="str">
        <f>"20200105212"</f>
        <v>20200105212</v>
      </c>
      <c r="D288" s="9">
        <v>67.8</v>
      </c>
      <c r="E288" s="9">
        <v>81.88</v>
      </c>
      <c r="F288" s="9">
        <v>76.25</v>
      </c>
      <c r="G288" s="9"/>
      <c r="H288" s="9">
        <v>76.25</v>
      </c>
      <c r="I288" s="7">
        <v>67.3</v>
      </c>
      <c r="J288" s="10">
        <v>65.045000000000002</v>
      </c>
      <c r="K288" s="11"/>
      <c r="L288" s="11"/>
    </row>
    <row r="289" spans="1:12" s="12" customFormat="1" ht="21" customHeight="1">
      <c r="A289" s="7">
        <v>286</v>
      </c>
      <c r="B289" s="8" t="s">
        <v>57</v>
      </c>
      <c r="C289" s="7" t="str">
        <f>"20200105417"</f>
        <v>20200105417</v>
      </c>
      <c r="D289" s="9">
        <v>91.95</v>
      </c>
      <c r="E289" s="9">
        <v>91.17</v>
      </c>
      <c r="F289" s="9">
        <v>91.48</v>
      </c>
      <c r="G289" s="9"/>
      <c r="H289" s="9">
        <v>91.48</v>
      </c>
      <c r="I289" s="7">
        <v>78.239999999999995</v>
      </c>
      <c r="J289" s="10">
        <v>77.036000000000001</v>
      </c>
      <c r="K289" s="11"/>
      <c r="L289" s="11"/>
    </row>
    <row r="290" spans="1:12" s="12" customFormat="1" ht="21" customHeight="1">
      <c r="A290" s="7">
        <v>289</v>
      </c>
      <c r="B290" s="8" t="s">
        <v>57</v>
      </c>
      <c r="C290" s="7" t="str">
        <f>"20200105209"</f>
        <v>20200105209</v>
      </c>
      <c r="D290" s="9">
        <v>89.3</v>
      </c>
      <c r="E290" s="9">
        <v>71.510000000000005</v>
      </c>
      <c r="F290" s="9">
        <v>78.63</v>
      </c>
      <c r="G290" s="9"/>
      <c r="H290" s="9">
        <v>78.63</v>
      </c>
      <c r="I290" s="7">
        <v>84.3</v>
      </c>
      <c r="J290" s="10">
        <v>73.034999999999997</v>
      </c>
      <c r="K290" s="11"/>
      <c r="L290" s="11"/>
    </row>
    <row r="291" spans="1:12" s="12" customFormat="1" ht="21" customHeight="1">
      <c r="A291" s="7">
        <v>287</v>
      </c>
      <c r="B291" s="8" t="s">
        <v>57</v>
      </c>
      <c r="C291" s="7" t="str">
        <f>"20200105401"</f>
        <v>20200105401</v>
      </c>
      <c r="D291" s="9">
        <v>88.15</v>
      </c>
      <c r="E291" s="9">
        <v>79.16</v>
      </c>
      <c r="F291" s="9">
        <v>82.76</v>
      </c>
      <c r="G291" s="9"/>
      <c r="H291" s="9">
        <v>82.76</v>
      </c>
      <c r="I291" s="7">
        <v>78</v>
      </c>
      <c r="J291" s="10">
        <v>72.580000000000013</v>
      </c>
      <c r="K291" s="11"/>
      <c r="L291" s="11"/>
    </row>
    <row r="292" spans="1:12" s="12" customFormat="1" ht="21" customHeight="1">
      <c r="A292" s="7">
        <v>288</v>
      </c>
      <c r="B292" s="8" t="s">
        <v>57</v>
      </c>
      <c r="C292" s="7" t="str">
        <f>"20200105415"</f>
        <v>20200105415</v>
      </c>
      <c r="D292" s="9">
        <v>81.5</v>
      </c>
      <c r="E292" s="9">
        <v>81.069999999999993</v>
      </c>
      <c r="F292" s="9">
        <v>81.239999999999995</v>
      </c>
      <c r="G292" s="9"/>
      <c r="H292" s="9">
        <v>81.239999999999995</v>
      </c>
      <c r="I292" s="7">
        <v>78.3</v>
      </c>
      <c r="J292" s="10">
        <v>71.94</v>
      </c>
      <c r="K292" s="11"/>
      <c r="L292" s="11"/>
    </row>
    <row r="293" spans="1:12" s="12" customFormat="1" ht="21" customHeight="1">
      <c r="A293" s="7">
        <v>290</v>
      </c>
      <c r="B293" s="8" t="s">
        <v>57</v>
      </c>
      <c r="C293" s="7" t="str">
        <f>"20200105302"</f>
        <v>20200105302</v>
      </c>
      <c r="D293" s="9">
        <v>76.150000000000006</v>
      </c>
      <c r="E293" s="9">
        <v>79.680000000000007</v>
      </c>
      <c r="F293" s="9">
        <v>78.27</v>
      </c>
      <c r="G293" s="9"/>
      <c r="H293" s="9">
        <v>78.27</v>
      </c>
      <c r="I293" s="7">
        <v>80.62</v>
      </c>
      <c r="J293" s="10">
        <v>71.38300000000001</v>
      </c>
      <c r="K293" s="11"/>
      <c r="L293" s="11"/>
    </row>
    <row r="294" spans="1:12" s="12" customFormat="1" ht="21" customHeight="1">
      <c r="A294" s="7">
        <v>292</v>
      </c>
      <c r="B294" s="8" t="s">
        <v>57</v>
      </c>
      <c r="C294" s="7" t="str">
        <f>"20200105503"</f>
        <v>20200105503</v>
      </c>
      <c r="D294" s="9">
        <v>75.8</v>
      </c>
      <c r="E294" s="9">
        <v>78.06</v>
      </c>
      <c r="F294" s="9">
        <v>77.16</v>
      </c>
      <c r="G294" s="9"/>
      <c r="H294" s="9">
        <v>77.16</v>
      </c>
      <c r="I294" s="7">
        <v>80.7</v>
      </c>
      <c r="J294" s="10">
        <v>70.86</v>
      </c>
      <c r="K294" s="11"/>
      <c r="L294" s="11"/>
    </row>
    <row r="295" spans="1:12" s="12" customFormat="1" ht="21" customHeight="1">
      <c r="A295" s="7">
        <v>291</v>
      </c>
      <c r="B295" s="8" t="s">
        <v>57</v>
      </c>
      <c r="C295" s="7" t="str">
        <f>"20200105416"</f>
        <v>20200105416</v>
      </c>
      <c r="D295" s="9">
        <v>76.45</v>
      </c>
      <c r="E295" s="9">
        <v>79.13</v>
      </c>
      <c r="F295" s="9">
        <v>78.06</v>
      </c>
      <c r="G295" s="9"/>
      <c r="H295" s="9">
        <v>78.06</v>
      </c>
      <c r="I295" s="7">
        <v>77.8</v>
      </c>
      <c r="J295" s="10">
        <v>70.150000000000006</v>
      </c>
      <c r="K295" s="11"/>
      <c r="L295" s="11"/>
    </row>
    <row r="296" spans="1:12" s="12" customFormat="1" ht="21" customHeight="1">
      <c r="A296" s="7">
        <v>294</v>
      </c>
      <c r="B296" s="8" t="s">
        <v>57</v>
      </c>
      <c r="C296" s="7" t="str">
        <f>"20200211703"</f>
        <v>20200211703</v>
      </c>
      <c r="D296" s="9">
        <v>86.7</v>
      </c>
      <c r="E296" s="9">
        <v>67.5</v>
      </c>
      <c r="F296" s="9">
        <v>75.180000000000007</v>
      </c>
      <c r="G296" s="9"/>
      <c r="H296" s="9">
        <v>75.180000000000007</v>
      </c>
      <c r="I296" s="7">
        <v>78.2</v>
      </c>
      <c r="J296" s="10">
        <v>68.87</v>
      </c>
      <c r="K296" s="11"/>
      <c r="L296" s="11"/>
    </row>
    <row r="297" spans="1:12" s="12" customFormat="1" ht="21" customHeight="1">
      <c r="A297" s="7">
        <v>296</v>
      </c>
      <c r="B297" s="8" t="s">
        <v>57</v>
      </c>
      <c r="C297" s="7" t="str">
        <f>"20200105230"</f>
        <v>20200105230</v>
      </c>
      <c r="D297" s="9">
        <v>73.400000000000006</v>
      </c>
      <c r="E297" s="9">
        <v>75.87</v>
      </c>
      <c r="F297" s="9">
        <v>74.88</v>
      </c>
      <c r="G297" s="9"/>
      <c r="H297" s="9">
        <v>74.88</v>
      </c>
      <c r="I297" s="7">
        <v>77.7</v>
      </c>
      <c r="J297" s="10">
        <v>68.52</v>
      </c>
      <c r="K297" s="11"/>
      <c r="L297" s="11"/>
    </row>
    <row r="298" spans="1:12" s="12" customFormat="1" ht="21" customHeight="1">
      <c r="A298" s="7">
        <v>293</v>
      </c>
      <c r="B298" s="8" t="s">
        <v>57</v>
      </c>
      <c r="C298" s="7" t="str">
        <f>"20200105522"</f>
        <v>20200105522</v>
      </c>
      <c r="D298" s="9">
        <v>80</v>
      </c>
      <c r="E298" s="9">
        <v>74.95</v>
      </c>
      <c r="F298" s="9">
        <v>76.97</v>
      </c>
      <c r="G298" s="9"/>
      <c r="H298" s="9">
        <v>76.97</v>
      </c>
      <c r="I298" s="7">
        <v>75</v>
      </c>
      <c r="J298" s="10">
        <v>68.484999999999999</v>
      </c>
      <c r="K298" s="11"/>
      <c r="L298" s="11"/>
    </row>
    <row r="299" spans="1:12" s="12" customFormat="1" ht="21" customHeight="1">
      <c r="A299" s="7">
        <v>297</v>
      </c>
      <c r="B299" s="8" t="s">
        <v>57</v>
      </c>
      <c r="C299" s="7" t="str">
        <f>"20200211714"</f>
        <v>20200211714</v>
      </c>
      <c r="D299" s="9">
        <v>73.349999999999994</v>
      </c>
      <c r="E299" s="9">
        <v>74.33</v>
      </c>
      <c r="F299" s="9">
        <v>73.94</v>
      </c>
      <c r="G299" s="9"/>
      <c r="H299" s="9">
        <v>73.94</v>
      </c>
      <c r="I299" s="7">
        <v>74.2</v>
      </c>
      <c r="J299" s="10">
        <v>66.650000000000006</v>
      </c>
      <c r="K299" s="11"/>
      <c r="L299" s="11"/>
    </row>
    <row r="300" spans="1:12" s="12" customFormat="1" ht="21" customHeight="1">
      <c r="A300" s="7">
        <v>295</v>
      </c>
      <c r="B300" s="8" t="s">
        <v>57</v>
      </c>
      <c r="C300" s="7" t="str">
        <f>"20200105323"</f>
        <v>20200105323</v>
      </c>
      <c r="D300" s="9">
        <v>71.400000000000006</v>
      </c>
      <c r="E300" s="9">
        <v>77.55</v>
      </c>
      <c r="F300" s="9">
        <v>75.09</v>
      </c>
      <c r="G300" s="9"/>
      <c r="H300" s="9">
        <v>75.09</v>
      </c>
      <c r="I300" s="7">
        <v>66.400000000000006</v>
      </c>
      <c r="J300" s="10">
        <v>64.105000000000004</v>
      </c>
      <c r="K300" s="11"/>
      <c r="L300" s="11"/>
    </row>
    <row r="301" spans="1:12" s="12" customFormat="1" ht="21" customHeight="1">
      <c r="A301" s="7">
        <v>298</v>
      </c>
      <c r="B301" s="8" t="s">
        <v>58</v>
      </c>
      <c r="C301" s="7" t="str">
        <f>"20200104916"</f>
        <v>20200104916</v>
      </c>
      <c r="D301" s="9">
        <v>95.05</v>
      </c>
      <c r="E301" s="9">
        <v>96.4</v>
      </c>
      <c r="F301" s="9">
        <v>95.86</v>
      </c>
      <c r="G301" s="9"/>
      <c r="H301" s="9">
        <v>95.86</v>
      </c>
      <c r="I301" s="7">
        <v>82.6</v>
      </c>
      <c r="J301" s="10">
        <v>80.97</v>
      </c>
      <c r="K301" s="11"/>
      <c r="L301" s="11"/>
    </row>
    <row r="302" spans="1:12" s="12" customFormat="1" ht="21" customHeight="1">
      <c r="A302" s="7">
        <v>299</v>
      </c>
      <c r="B302" s="8" t="s">
        <v>58</v>
      </c>
      <c r="C302" s="7" t="str">
        <f>"20200104904"</f>
        <v>20200104904</v>
      </c>
      <c r="D302" s="9">
        <v>93.7</v>
      </c>
      <c r="E302" s="9">
        <v>91.71</v>
      </c>
      <c r="F302" s="9">
        <v>92.51</v>
      </c>
      <c r="G302" s="9"/>
      <c r="H302" s="9">
        <v>92.51</v>
      </c>
      <c r="I302" s="7">
        <v>82.5</v>
      </c>
      <c r="J302" s="10">
        <v>79.254999999999995</v>
      </c>
      <c r="K302" s="11"/>
      <c r="L302" s="11"/>
    </row>
    <row r="303" spans="1:12" s="12" customFormat="1" ht="21" customHeight="1">
      <c r="A303" s="7">
        <v>301</v>
      </c>
      <c r="B303" s="8" t="s">
        <v>58</v>
      </c>
      <c r="C303" s="7" t="str">
        <f>"20200105129"</f>
        <v>20200105129</v>
      </c>
      <c r="D303" s="9">
        <v>89.65</v>
      </c>
      <c r="E303" s="9">
        <v>88.04</v>
      </c>
      <c r="F303" s="9">
        <v>88.68</v>
      </c>
      <c r="G303" s="9"/>
      <c r="H303" s="9">
        <v>88.68</v>
      </c>
      <c r="I303" s="7">
        <v>84</v>
      </c>
      <c r="J303" s="10">
        <v>77.94</v>
      </c>
      <c r="K303" s="11"/>
      <c r="L303" s="11"/>
    </row>
    <row r="304" spans="1:12" s="12" customFormat="1" ht="21" customHeight="1">
      <c r="A304" s="7">
        <v>300</v>
      </c>
      <c r="B304" s="8" t="s">
        <v>58</v>
      </c>
      <c r="C304" s="7" t="str">
        <f>"20200104917"</f>
        <v>20200104917</v>
      </c>
      <c r="D304" s="9">
        <v>89.8</v>
      </c>
      <c r="E304" s="9">
        <v>88.66</v>
      </c>
      <c r="F304" s="9">
        <v>89.12</v>
      </c>
      <c r="G304" s="9"/>
      <c r="H304" s="9">
        <v>89.12</v>
      </c>
      <c r="I304" s="7">
        <v>82.4</v>
      </c>
      <c r="J304" s="10">
        <v>77.52000000000001</v>
      </c>
      <c r="K304" s="11"/>
      <c r="L304" s="11"/>
    </row>
    <row r="305" spans="1:12" s="12" customFormat="1" ht="21" customHeight="1">
      <c r="A305" s="7">
        <v>304</v>
      </c>
      <c r="B305" s="8" t="s">
        <v>58</v>
      </c>
      <c r="C305" s="7" t="str">
        <f>"20200104221"</f>
        <v>20200104221</v>
      </c>
      <c r="D305" s="9">
        <v>86.8</v>
      </c>
      <c r="E305" s="9">
        <v>86.28</v>
      </c>
      <c r="F305" s="9">
        <v>86.49</v>
      </c>
      <c r="G305" s="9"/>
      <c r="H305" s="9">
        <v>86.49</v>
      </c>
      <c r="I305" s="7">
        <v>84.3</v>
      </c>
      <c r="J305" s="10">
        <v>76.965000000000003</v>
      </c>
      <c r="K305" s="11"/>
      <c r="L305" s="11"/>
    </row>
    <row r="306" spans="1:12" s="12" customFormat="1" ht="21" customHeight="1">
      <c r="A306" s="7">
        <v>302</v>
      </c>
      <c r="B306" s="8" t="s">
        <v>58</v>
      </c>
      <c r="C306" s="7" t="str">
        <f>"20200105106"</f>
        <v>20200105106</v>
      </c>
      <c r="D306" s="9">
        <v>88.85</v>
      </c>
      <c r="E306" s="9">
        <v>86.34</v>
      </c>
      <c r="F306" s="9">
        <v>87.34</v>
      </c>
      <c r="G306" s="9"/>
      <c r="H306" s="9">
        <v>87.34</v>
      </c>
      <c r="I306" s="7">
        <v>83.2</v>
      </c>
      <c r="J306" s="10">
        <v>76.950000000000017</v>
      </c>
      <c r="K306" s="11"/>
      <c r="L306" s="11"/>
    </row>
    <row r="307" spans="1:12" s="12" customFormat="1" ht="21" customHeight="1">
      <c r="A307" s="7">
        <v>306</v>
      </c>
      <c r="B307" s="8" t="s">
        <v>58</v>
      </c>
      <c r="C307" s="7" t="str">
        <f>"20200104130"</f>
        <v>20200104130</v>
      </c>
      <c r="D307" s="9">
        <v>83.8</v>
      </c>
      <c r="E307" s="9">
        <v>84.21</v>
      </c>
      <c r="F307" s="9">
        <v>84.05</v>
      </c>
      <c r="G307" s="9"/>
      <c r="H307" s="9">
        <v>84.05</v>
      </c>
      <c r="I307" s="7">
        <v>84</v>
      </c>
      <c r="J307" s="10">
        <v>75.625</v>
      </c>
      <c r="K307" s="11"/>
      <c r="L307" s="11"/>
    </row>
    <row r="308" spans="1:12" s="12" customFormat="1" ht="21" customHeight="1">
      <c r="A308" s="7">
        <v>303</v>
      </c>
      <c r="B308" s="8" t="s">
        <v>58</v>
      </c>
      <c r="C308" s="7" t="str">
        <f>"20200104819"</f>
        <v>20200104819</v>
      </c>
      <c r="D308" s="9">
        <v>85.35</v>
      </c>
      <c r="E308" s="9">
        <v>87.62</v>
      </c>
      <c r="F308" s="9">
        <v>86.71</v>
      </c>
      <c r="G308" s="9"/>
      <c r="H308" s="9">
        <v>86.71</v>
      </c>
      <c r="I308" s="7">
        <v>79.2</v>
      </c>
      <c r="J308" s="10">
        <v>75.034999999999997</v>
      </c>
      <c r="K308" s="11"/>
      <c r="L308" s="11"/>
    </row>
    <row r="309" spans="1:12" s="12" customFormat="1" ht="21" customHeight="1">
      <c r="A309" s="7">
        <v>305</v>
      </c>
      <c r="B309" s="8" t="s">
        <v>58</v>
      </c>
      <c r="C309" s="7" t="str">
        <f>"20200104619"</f>
        <v>20200104619</v>
      </c>
      <c r="D309" s="9">
        <v>83.9</v>
      </c>
      <c r="E309" s="9">
        <v>84.68</v>
      </c>
      <c r="F309" s="9">
        <v>84.37</v>
      </c>
      <c r="G309" s="9"/>
      <c r="H309" s="9">
        <v>84.37</v>
      </c>
      <c r="I309" s="7">
        <v>81</v>
      </c>
      <c r="J309" s="10">
        <v>74.585000000000008</v>
      </c>
      <c r="K309" s="11"/>
      <c r="L309" s="11"/>
    </row>
    <row r="310" spans="1:12" s="12" customFormat="1" ht="21" customHeight="1">
      <c r="A310" s="7">
        <v>307</v>
      </c>
      <c r="B310" s="8" t="s">
        <v>58</v>
      </c>
      <c r="C310" s="7" t="str">
        <f>"20200104112"</f>
        <v>20200104112</v>
      </c>
      <c r="D310" s="9">
        <v>83</v>
      </c>
      <c r="E310" s="9">
        <v>84.02</v>
      </c>
      <c r="F310" s="9">
        <v>83.61</v>
      </c>
      <c r="G310" s="9"/>
      <c r="H310" s="9">
        <v>83.61</v>
      </c>
      <c r="I310" s="7">
        <v>79</v>
      </c>
      <c r="J310" s="10">
        <v>73.405000000000001</v>
      </c>
      <c r="K310" s="11"/>
      <c r="L310" s="11"/>
    </row>
    <row r="311" spans="1:12" s="12" customFormat="1" ht="21" customHeight="1">
      <c r="A311" s="7">
        <v>308</v>
      </c>
      <c r="B311" s="8" t="s">
        <v>58</v>
      </c>
      <c r="C311" s="7" t="str">
        <f>"20200104805"</f>
        <v>20200104805</v>
      </c>
      <c r="D311" s="9">
        <v>77.849999999999994</v>
      </c>
      <c r="E311" s="9">
        <v>87.09</v>
      </c>
      <c r="F311" s="9">
        <v>83.39</v>
      </c>
      <c r="G311" s="9"/>
      <c r="H311" s="9">
        <v>83.39</v>
      </c>
      <c r="I311" s="7">
        <v>77</v>
      </c>
      <c r="J311" s="10">
        <v>72.495000000000005</v>
      </c>
      <c r="K311" s="11"/>
      <c r="L311" s="11"/>
    </row>
    <row r="312" spans="1:12" s="12" customFormat="1" ht="21" customHeight="1">
      <c r="A312" s="7">
        <v>309</v>
      </c>
      <c r="B312" s="8" t="s">
        <v>58</v>
      </c>
      <c r="C312" s="7" t="str">
        <f>"20200104814"</f>
        <v>20200104814</v>
      </c>
      <c r="D312" s="9">
        <v>80.3</v>
      </c>
      <c r="E312" s="9">
        <v>83.77</v>
      </c>
      <c r="F312" s="9">
        <v>82.38</v>
      </c>
      <c r="G312" s="9"/>
      <c r="H312" s="9">
        <v>82.38</v>
      </c>
      <c r="I312" s="7">
        <v>77.599999999999994</v>
      </c>
      <c r="J312" s="10">
        <v>72.23</v>
      </c>
      <c r="K312" s="11"/>
      <c r="L312" s="11"/>
    </row>
    <row r="313" spans="1:12" s="12" customFormat="1" ht="21" customHeight="1">
      <c r="A313" s="7">
        <v>317</v>
      </c>
      <c r="B313" s="8" t="s">
        <v>59</v>
      </c>
      <c r="C313" s="7" t="str">
        <f>"20200212215"</f>
        <v>20200212215</v>
      </c>
      <c r="D313" s="9">
        <v>93.3</v>
      </c>
      <c r="E313" s="9">
        <v>88.29</v>
      </c>
      <c r="F313" s="9">
        <v>90.29</v>
      </c>
      <c r="G313" s="9"/>
      <c r="H313" s="9">
        <v>90.29</v>
      </c>
      <c r="I313" s="7">
        <v>86.3</v>
      </c>
      <c r="J313" s="10">
        <v>79.665000000000006</v>
      </c>
      <c r="K313" s="11"/>
      <c r="L313" s="11"/>
    </row>
    <row r="314" spans="1:12" s="12" customFormat="1" ht="21" customHeight="1">
      <c r="A314" s="7">
        <v>312</v>
      </c>
      <c r="B314" s="8" t="s">
        <v>59</v>
      </c>
      <c r="C314" s="7" t="str">
        <f>"20200104714"</f>
        <v>20200104714</v>
      </c>
      <c r="D314" s="9">
        <v>88.45</v>
      </c>
      <c r="E314" s="9">
        <v>94.56</v>
      </c>
      <c r="F314" s="9">
        <v>92.12</v>
      </c>
      <c r="G314" s="9"/>
      <c r="H314" s="9">
        <v>92.12</v>
      </c>
      <c r="I314" s="7">
        <v>83.3</v>
      </c>
      <c r="J314" s="10">
        <v>79.38000000000001</v>
      </c>
      <c r="K314" s="11"/>
      <c r="L314" s="11"/>
    </row>
    <row r="315" spans="1:12" s="12" customFormat="1" ht="21" customHeight="1">
      <c r="A315" s="7">
        <v>310</v>
      </c>
      <c r="B315" s="8" t="s">
        <v>59</v>
      </c>
      <c r="C315" s="7" t="str">
        <f>"20200105016"</f>
        <v>20200105016</v>
      </c>
      <c r="D315" s="9">
        <v>97.4</v>
      </c>
      <c r="E315" s="9">
        <v>89.59</v>
      </c>
      <c r="F315" s="9">
        <v>92.71</v>
      </c>
      <c r="G315" s="9"/>
      <c r="H315" s="9">
        <v>92.71</v>
      </c>
      <c r="I315" s="7">
        <v>82.2</v>
      </c>
      <c r="J315" s="10">
        <v>79.234999999999999</v>
      </c>
      <c r="K315" s="11"/>
      <c r="L315" s="11"/>
    </row>
    <row r="316" spans="1:12" s="12" customFormat="1" ht="21" customHeight="1">
      <c r="A316" s="7">
        <v>311</v>
      </c>
      <c r="B316" s="8" t="s">
        <v>59</v>
      </c>
      <c r="C316" s="7" t="str">
        <f>"20200104502"</f>
        <v>20200104502</v>
      </c>
      <c r="D316" s="9">
        <v>91.5</v>
      </c>
      <c r="E316" s="9">
        <v>92.99</v>
      </c>
      <c r="F316" s="9">
        <v>92.39</v>
      </c>
      <c r="G316" s="9"/>
      <c r="H316" s="9">
        <v>92.39</v>
      </c>
      <c r="I316" s="7">
        <v>81.7</v>
      </c>
      <c r="J316" s="10">
        <v>78.875</v>
      </c>
      <c r="K316" s="11"/>
      <c r="L316" s="11"/>
    </row>
    <row r="317" spans="1:12" s="12" customFormat="1" ht="21" customHeight="1">
      <c r="A317" s="7">
        <v>313</v>
      </c>
      <c r="B317" s="8" t="s">
        <v>59</v>
      </c>
      <c r="C317" s="7" t="str">
        <f>"20200104707"</f>
        <v>20200104707</v>
      </c>
      <c r="D317" s="9">
        <v>94</v>
      </c>
      <c r="E317" s="9">
        <v>90.3</v>
      </c>
      <c r="F317" s="9">
        <v>91.78</v>
      </c>
      <c r="G317" s="9"/>
      <c r="H317" s="9">
        <v>91.78</v>
      </c>
      <c r="I317" s="7">
        <v>82.2</v>
      </c>
      <c r="J317" s="10">
        <v>78.77000000000001</v>
      </c>
      <c r="K317" s="11"/>
      <c r="L317" s="11"/>
    </row>
    <row r="318" spans="1:12" s="12" customFormat="1" ht="21" customHeight="1">
      <c r="A318" s="7">
        <v>314</v>
      </c>
      <c r="B318" s="8" t="s">
        <v>59</v>
      </c>
      <c r="C318" s="7" t="str">
        <f>"20200104514"</f>
        <v>20200104514</v>
      </c>
      <c r="D318" s="9">
        <v>87.2</v>
      </c>
      <c r="E318" s="9">
        <v>94.3</v>
      </c>
      <c r="F318" s="9">
        <v>91.46</v>
      </c>
      <c r="G318" s="9"/>
      <c r="H318" s="9">
        <v>91.46</v>
      </c>
      <c r="I318" s="7">
        <v>81</v>
      </c>
      <c r="J318" s="10">
        <v>78.13</v>
      </c>
      <c r="K318" s="11"/>
      <c r="L318" s="11"/>
    </row>
    <row r="319" spans="1:12" s="12" customFormat="1" ht="21" customHeight="1">
      <c r="A319" s="7">
        <v>319</v>
      </c>
      <c r="B319" s="8" t="s">
        <v>59</v>
      </c>
      <c r="C319" s="7" t="str">
        <f>"20200104915"</f>
        <v>20200104915</v>
      </c>
      <c r="D319" s="9">
        <v>94.75</v>
      </c>
      <c r="E319" s="9">
        <v>86.72</v>
      </c>
      <c r="F319" s="9">
        <v>89.93</v>
      </c>
      <c r="G319" s="9"/>
      <c r="H319" s="9">
        <v>89.93</v>
      </c>
      <c r="I319" s="7">
        <v>82.6</v>
      </c>
      <c r="J319" s="10">
        <v>78.004999999999995</v>
      </c>
      <c r="K319" s="11"/>
      <c r="L319" s="11"/>
    </row>
    <row r="320" spans="1:12" s="12" customFormat="1" ht="21" customHeight="1">
      <c r="A320" s="7">
        <v>318</v>
      </c>
      <c r="B320" s="8" t="s">
        <v>59</v>
      </c>
      <c r="C320" s="7" t="str">
        <f>"20200212217"</f>
        <v>20200212217</v>
      </c>
      <c r="D320" s="9">
        <v>91.45</v>
      </c>
      <c r="E320" s="9">
        <v>89.24</v>
      </c>
      <c r="F320" s="9">
        <v>90.12</v>
      </c>
      <c r="G320" s="9"/>
      <c r="H320" s="9">
        <v>90.12</v>
      </c>
      <c r="I320" s="7">
        <v>82.2</v>
      </c>
      <c r="J320" s="10">
        <v>77.94</v>
      </c>
      <c r="K320" s="11"/>
      <c r="L320" s="11"/>
    </row>
    <row r="321" spans="1:12" s="12" customFormat="1" ht="21" customHeight="1">
      <c r="A321" s="7">
        <v>320</v>
      </c>
      <c r="B321" s="8" t="s">
        <v>59</v>
      </c>
      <c r="C321" s="7" t="str">
        <f>"20200104726"</f>
        <v>20200104726</v>
      </c>
      <c r="D321" s="9">
        <v>87.3</v>
      </c>
      <c r="E321" s="9">
        <v>91.2</v>
      </c>
      <c r="F321" s="9">
        <v>89.64</v>
      </c>
      <c r="G321" s="9"/>
      <c r="H321" s="9">
        <v>89.64</v>
      </c>
      <c r="I321" s="7">
        <v>80.599999999999994</v>
      </c>
      <c r="J321" s="10">
        <v>77.06</v>
      </c>
      <c r="K321" s="11"/>
      <c r="L321" s="11"/>
    </row>
    <row r="322" spans="1:12" s="12" customFormat="1" ht="21" customHeight="1">
      <c r="A322" s="7">
        <v>316</v>
      </c>
      <c r="B322" s="8" t="s">
        <v>59</v>
      </c>
      <c r="C322" s="7" t="str">
        <f>"20200105104"</f>
        <v>20200105104</v>
      </c>
      <c r="D322" s="9">
        <v>87.65</v>
      </c>
      <c r="E322" s="9">
        <v>92.16</v>
      </c>
      <c r="F322" s="9">
        <v>90.36</v>
      </c>
      <c r="G322" s="9"/>
      <c r="H322" s="9">
        <v>90.36</v>
      </c>
      <c r="I322" s="7">
        <v>79.400000000000006</v>
      </c>
      <c r="J322" s="10">
        <v>76.94</v>
      </c>
      <c r="K322" s="11"/>
      <c r="L322" s="11"/>
    </row>
    <row r="323" spans="1:12" s="12" customFormat="1" ht="21" customHeight="1">
      <c r="A323" s="7">
        <v>315</v>
      </c>
      <c r="B323" s="8" t="s">
        <v>59</v>
      </c>
      <c r="C323" s="7" t="str">
        <f>"20200104314"</f>
        <v>20200104314</v>
      </c>
      <c r="D323" s="9">
        <v>96.15</v>
      </c>
      <c r="E323" s="9">
        <v>87.15</v>
      </c>
      <c r="F323" s="9">
        <v>90.75</v>
      </c>
      <c r="G323" s="9"/>
      <c r="H323" s="9">
        <v>90.75</v>
      </c>
      <c r="I323" s="7">
        <v>77.900000000000006</v>
      </c>
      <c r="J323" s="10">
        <v>76.534999999999997</v>
      </c>
      <c r="K323" s="11"/>
      <c r="L323" s="11"/>
    </row>
    <row r="324" spans="1:12" s="12" customFormat="1" ht="21" customHeight="1">
      <c r="A324" s="7">
        <v>321</v>
      </c>
      <c r="B324" s="8" t="s">
        <v>60</v>
      </c>
      <c r="C324" s="7" t="str">
        <f>"20200103821"</f>
        <v>20200103821</v>
      </c>
      <c r="D324" s="9">
        <v>95.15</v>
      </c>
      <c r="E324" s="9">
        <v>104.44</v>
      </c>
      <c r="F324" s="9">
        <v>100.72</v>
      </c>
      <c r="G324" s="9"/>
      <c r="H324" s="9">
        <v>100.72</v>
      </c>
      <c r="I324" s="7">
        <v>86.2</v>
      </c>
      <c r="J324" s="10">
        <v>84.84</v>
      </c>
      <c r="K324" s="11"/>
      <c r="L324" s="11"/>
    </row>
    <row r="325" spans="1:12" s="12" customFormat="1" ht="21" customHeight="1">
      <c r="A325" s="7">
        <v>324</v>
      </c>
      <c r="B325" s="8" t="s">
        <v>60</v>
      </c>
      <c r="C325" s="7" t="str">
        <f>"20200103514"</f>
        <v>20200103514</v>
      </c>
      <c r="D325" s="9">
        <v>99.35</v>
      </c>
      <c r="E325" s="9">
        <v>98.91</v>
      </c>
      <c r="F325" s="9">
        <v>99.09</v>
      </c>
      <c r="G325" s="9"/>
      <c r="H325" s="9">
        <v>99.09</v>
      </c>
      <c r="I325" s="7">
        <v>87.44</v>
      </c>
      <c r="J325" s="10">
        <v>84.521000000000001</v>
      </c>
      <c r="K325" s="11"/>
      <c r="L325" s="11"/>
    </row>
    <row r="326" spans="1:12" s="12" customFormat="1" ht="21" customHeight="1">
      <c r="A326" s="7">
        <v>322</v>
      </c>
      <c r="B326" s="8" t="s">
        <v>60</v>
      </c>
      <c r="C326" s="7" t="str">
        <f>"20200103326"</f>
        <v>20200103326</v>
      </c>
      <c r="D326" s="9">
        <v>102.7</v>
      </c>
      <c r="E326" s="9">
        <v>97.98</v>
      </c>
      <c r="F326" s="9">
        <v>99.87</v>
      </c>
      <c r="G326" s="9"/>
      <c r="H326" s="9">
        <v>99.87</v>
      </c>
      <c r="I326" s="7">
        <v>84.9</v>
      </c>
      <c r="J326" s="10">
        <v>83.89500000000001</v>
      </c>
      <c r="K326" s="11"/>
      <c r="L326" s="11"/>
    </row>
    <row r="327" spans="1:12" s="12" customFormat="1" ht="21" customHeight="1">
      <c r="A327" s="7">
        <v>323</v>
      </c>
      <c r="B327" s="8" t="s">
        <v>60</v>
      </c>
      <c r="C327" s="7" t="str">
        <f>"20200102503"</f>
        <v>20200102503</v>
      </c>
      <c r="D327" s="9">
        <v>94.75</v>
      </c>
      <c r="E327" s="9">
        <v>103.05</v>
      </c>
      <c r="F327" s="9">
        <v>99.73</v>
      </c>
      <c r="G327" s="9"/>
      <c r="H327" s="9">
        <v>99.73</v>
      </c>
      <c r="I327" s="7">
        <v>84.28</v>
      </c>
      <c r="J327" s="10">
        <v>83.576999999999998</v>
      </c>
      <c r="K327" s="11"/>
      <c r="L327" s="11"/>
    </row>
    <row r="328" spans="1:12" s="12" customFormat="1" ht="21" customHeight="1">
      <c r="A328" s="7">
        <v>326</v>
      </c>
      <c r="B328" s="8" t="s">
        <v>60</v>
      </c>
      <c r="C328" s="7" t="str">
        <f>"20200103207"</f>
        <v>20200103207</v>
      </c>
      <c r="D328" s="9">
        <v>99.6</v>
      </c>
      <c r="E328" s="9">
        <v>96.23</v>
      </c>
      <c r="F328" s="9">
        <v>97.58</v>
      </c>
      <c r="G328" s="9"/>
      <c r="H328" s="9">
        <v>97.58</v>
      </c>
      <c r="I328" s="7">
        <v>85.7</v>
      </c>
      <c r="J328" s="10">
        <v>83.07</v>
      </c>
      <c r="K328" s="11"/>
      <c r="L328" s="11"/>
    </row>
    <row r="329" spans="1:12" s="12" customFormat="1" ht="21" customHeight="1">
      <c r="A329" s="7">
        <v>325</v>
      </c>
      <c r="B329" s="8" t="s">
        <v>60</v>
      </c>
      <c r="C329" s="7" t="str">
        <f>"20200102910"</f>
        <v>20200102910</v>
      </c>
      <c r="D329" s="9">
        <v>96.45</v>
      </c>
      <c r="E329" s="9">
        <v>99.03</v>
      </c>
      <c r="F329" s="9">
        <v>98</v>
      </c>
      <c r="G329" s="9"/>
      <c r="H329" s="9">
        <v>98</v>
      </c>
      <c r="I329" s="7">
        <v>85.16</v>
      </c>
      <c r="J329" s="10">
        <v>83.063999999999993</v>
      </c>
      <c r="K329" s="11"/>
      <c r="L329" s="11"/>
    </row>
    <row r="330" spans="1:12" s="12" customFormat="1" ht="21" customHeight="1">
      <c r="A330" s="7">
        <v>332</v>
      </c>
      <c r="B330" s="8" t="s">
        <v>60</v>
      </c>
      <c r="C330" s="7" t="str">
        <f>"20200102608"</f>
        <v>20200102608</v>
      </c>
      <c r="D330" s="9">
        <v>90.25</v>
      </c>
      <c r="E330" s="9">
        <v>100.09</v>
      </c>
      <c r="F330" s="9">
        <v>96.15</v>
      </c>
      <c r="G330" s="9"/>
      <c r="H330" s="9">
        <v>96.15</v>
      </c>
      <c r="I330" s="7">
        <v>86.86</v>
      </c>
      <c r="J330" s="10">
        <v>82.819000000000017</v>
      </c>
      <c r="K330" s="11"/>
      <c r="L330" s="11"/>
    </row>
    <row r="331" spans="1:12" s="12" customFormat="1" ht="21" customHeight="1">
      <c r="A331" s="7">
        <v>331</v>
      </c>
      <c r="B331" s="8" t="s">
        <v>60</v>
      </c>
      <c r="C331" s="7" t="str">
        <f>"20200103502"</f>
        <v>20200103502</v>
      </c>
      <c r="D331" s="9">
        <v>90.6</v>
      </c>
      <c r="E331" s="9">
        <v>100.21</v>
      </c>
      <c r="F331" s="9">
        <v>96.37</v>
      </c>
      <c r="G331" s="9"/>
      <c r="H331" s="9">
        <v>96.37</v>
      </c>
      <c r="I331" s="7">
        <v>86.24</v>
      </c>
      <c r="J331" s="10">
        <v>82.681000000000012</v>
      </c>
      <c r="K331" s="11"/>
      <c r="L331" s="11"/>
    </row>
    <row r="332" spans="1:12" s="12" customFormat="1" ht="21" customHeight="1">
      <c r="A332" s="7">
        <v>327</v>
      </c>
      <c r="B332" s="8" t="s">
        <v>60</v>
      </c>
      <c r="C332" s="7" t="str">
        <f>"20200102828"</f>
        <v>20200102828</v>
      </c>
      <c r="D332" s="9">
        <v>97.8</v>
      </c>
      <c r="E332" s="9">
        <v>96.76</v>
      </c>
      <c r="F332" s="9">
        <v>97.18</v>
      </c>
      <c r="G332" s="9"/>
      <c r="H332" s="9">
        <v>97.18</v>
      </c>
      <c r="I332" s="7">
        <v>84</v>
      </c>
      <c r="J332" s="10">
        <v>82.190000000000012</v>
      </c>
      <c r="K332" s="11"/>
      <c r="L332" s="11"/>
    </row>
    <row r="333" spans="1:12" s="12" customFormat="1" ht="21" customHeight="1">
      <c r="A333" s="7">
        <v>330</v>
      </c>
      <c r="B333" s="8" t="s">
        <v>60</v>
      </c>
      <c r="C333" s="7" t="str">
        <f>"20200104016"</f>
        <v>20200104016</v>
      </c>
      <c r="D333" s="9">
        <v>92.45</v>
      </c>
      <c r="E333" s="9">
        <v>99.29</v>
      </c>
      <c r="F333" s="9">
        <v>96.55</v>
      </c>
      <c r="G333" s="9"/>
      <c r="H333" s="9">
        <v>96.55</v>
      </c>
      <c r="I333" s="7">
        <v>84.26</v>
      </c>
      <c r="J333" s="10">
        <v>81.978999999999999</v>
      </c>
      <c r="K333" s="11"/>
      <c r="L333" s="11"/>
    </row>
    <row r="334" spans="1:12" s="12" customFormat="1" ht="21" customHeight="1">
      <c r="A334" s="7">
        <v>329</v>
      </c>
      <c r="B334" s="8" t="s">
        <v>60</v>
      </c>
      <c r="C334" s="7" t="str">
        <f>"20200208627"</f>
        <v>20200208627</v>
      </c>
      <c r="D334" s="9">
        <v>94.25</v>
      </c>
      <c r="E334" s="9">
        <v>98.11</v>
      </c>
      <c r="F334" s="9">
        <v>96.57</v>
      </c>
      <c r="G334" s="9"/>
      <c r="H334" s="9">
        <v>96.57</v>
      </c>
      <c r="I334" s="7">
        <v>83.84</v>
      </c>
      <c r="J334" s="10">
        <v>81.820999999999998</v>
      </c>
      <c r="K334" s="11"/>
      <c r="L334" s="11"/>
    </row>
    <row r="335" spans="1:12" s="12" customFormat="1" ht="21" customHeight="1">
      <c r="A335" s="7">
        <v>328</v>
      </c>
      <c r="B335" s="8" t="s">
        <v>60</v>
      </c>
      <c r="C335" s="7" t="str">
        <f>"20200103103"</f>
        <v>20200103103</v>
      </c>
      <c r="D335" s="9">
        <v>93.25</v>
      </c>
      <c r="E335" s="9">
        <v>99.09</v>
      </c>
      <c r="F335" s="9">
        <v>96.75</v>
      </c>
      <c r="G335" s="9"/>
      <c r="H335" s="9">
        <v>96.75</v>
      </c>
      <c r="I335" s="7">
        <v>82.8</v>
      </c>
      <c r="J335" s="10">
        <v>81.495000000000005</v>
      </c>
      <c r="K335" s="11"/>
      <c r="L335" s="11"/>
    </row>
    <row r="336" spans="1:12" s="12" customFormat="1" ht="21" customHeight="1">
      <c r="A336" s="7">
        <v>333</v>
      </c>
      <c r="B336" s="8" t="s">
        <v>60</v>
      </c>
      <c r="C336" s="7" t="str">
        <f>"20200208616"</f>
        <v>20200208616</v>
      </c>
      <c r="D336" s="9">
        <v>89.95</v>
      </c>
      <c r="E336" s="9">
        <v>99.93</v>
      </c>
      <c r="F336" s="9">
        <v>95.94</v>
      </c>
      <c r="G336" s="9"/>
      <c r="H336" s="9">
        <v>95.94</v>
      </c>
      <c r="I336" s="7">
        <v>79.8</v>
      </c>
      <c r="J336" s="10">
        <v>79.89</v>
      </c>
      <c r="K336" s="11"/>
      <c r="L336" s="11"/>
    </row>
    <row r="337" spans="1:12" s="12" customFormat="1" ht="21" customHeight="1">
      <c r="A337" s="7">
        <v>335</v>
      </c>
      <c r="B337" s="8" t="s">
        <v>61</v>
      </c>
      <c r="C337" s="7" t="str">
        <f>"20200103110"</f>
        <v>20200103110</v>
      </c>
      <c r="D337" s="9">
        <v>99.45</v>
      </c>
      <c r="E337" s="9">
        <v>100.69</v>
      </c>
      <c r="F337" s="9">
        <v>100.19</v>
      </c>
      <c r="G337" s="9"/>
      <c r="H337" s="9">
        <v>100.19</v>
      </c>
      <c r="I337" s="7">
        <v>87</v>
      </c>
      <c r="J337" s="10">
        <v>84.89500000000001</v>
      </c>
      <c r="K337" s="11"/>
      <c r="L337" s="11"/>
    </row>
    <row r="338" spans="1:12" s="12" customFormat="1" ht="21" customHeight="1">
      <c r="A338" s="7">
        <v>334</v>
      </c>
      <c r="B338" s="8" t="s">
        <v>61</v>
      </c>
      <c r="C338" s="7" t="str">
        <f>"20200102419"</f>
        <v>20200102419</v>
      </c>
      <c r="D338" s="9">
        <v>99.65</v>
      </c>
      <c r="E338" s="9">
        <v>101.35</v>
      </c>
      <c r="F338" s="9">
        <v>100.67</v>
      </c>
      <c r="G338" s="9"/>
      <c r="H338" s="9">
        <v>100.67</v>
      </c>
      <c r="I338" s="7">
        <v>84.7</v>
      </c>
      <c r="J338" s="10">
        <v>84.215000000000003</v>
      </c>
      <c r="K338" s="11"/>
      <c r="L338" s="11"/>
    </row>
    <row r="339" spans="1:12" s="12" customFormat="1" ht="21" customHeight="1">
      <c r="A339" s="7">
        <v>337</v>
      </c>
      <c r="B339" s="8" t="s">
        <v>61</v>
      </c>
      <c r="C339" s="7" t="str">
        <f>"20200104030"</f>
        <v>20200104030</v>
      </c>
      <c r="D339" s="9">
        <v>95.95</v>
      </c>
      <c r="E339" s="9">
        <v>102.29</v>
      </c>
      <c r="F339" s="9">
        <v>99.75</v>
      </c>
      <c r="G339" s="9"/>
      <c r="H339" s="9">
        <v>99.75</v>
      </c>
      <c r="I339" s="7">
        <v>85.54</v>
      </c>
      <c r="J339" s="10">
        <v>84.091000000000008</v>
      </c>
      <c r="K339" s="11"/>
      <c r="L339" s="11"/>
    </row>
    <row r="340" spans="1:12" s="12" customFormat="1" ht="21" customHeight="1">
      <c r="A340" s="7">
        <v>340</v>
      </c>
      <c r="B340" s="8" t="s">
        <v>61</v>
      </c>
      <c r="C340" s="7" t="str">
        <f>"20200102919"</f>
        <v>20200102919</v>
      </c>
      <c r="D340" s="9">
        <v>101.4</v>
      </c>
      <c r="E340" s="9">
        <v>97.01</v>
      </c>
      <c r="F340" s="9">
        <v>98.77</v>
      </c>
      <c r="G340" s="9"/>
      <c r="H340" s="9">
        <v>98.77</v>
      </c>
      <c r="I340" s="7">
        <v>86.4</v>
      </c>
      <c r="J340" s="10">
        <v>83.944999999999993</v>
      </c>
      <c r="K340" s="11"/>
      <c r="L340" s="11"/>
    </row>
    <row r="341" spans="1:12" s="12" customFormat="1" ht="21" customHeight="1">
      <c r="A341" s="7">
        <v>338</v>
      </c>
      <c r="B341" s="8" t="s">
        <v>61</v>
      </c>
      <c r="C341" s="7" t="str">
        <f>"20200102430"</f>
        <v>20200102430</v>
      </c>
      <c r="D341" s="9">
        <v>98.5</v>
      </c>
      <c r="E341" s="9">
        <v>99.96</v>
      </c>
      <c r="F341" s="9">
        <v>99.38</v>
      </c>
      <c r="G341" s="9"/>
      <c r="H341" s="9">
        <v>99.38</v>
      </c>
      <c r="I341" s="7">
        <v>84.7</v>
      </c>
      <c r="J341" s="10">
        <v>83.57</v>
      </c>
      <c r="K341" s="11"/>
      <c r="L341" s="11"/>
    </row>
    <row r="342" spans="1:12" s="12" customFormat="1" ht="21" customHeight="1">
      <c r="A342" s="7">
        <v>339</v>
      </c>
      <c r="B342" s="8" t="s">
        <v>61</v>
      </c>
      <c r="C342" s="7" t="str">
        <f>"20200103517"</f>
        <v>20200103517</v>
      </c>
      <c r="D342" s="9">
        <v>97.9</v>
      </c>
      <c r="E342" s="9">
        <v>100.35</v>
      </c>
      <c r="F342" s="9">
        <v>99.37</v>
      </c>
      <c r="G342" s="9"/>
      <c r="H342" s="9">
        <v>99.37</v>
      </c>
      <c r="I342" s="7">
        <v>84.52</v>
      </c>
      <c r="J342" s="10">
        <v>83.492999999999995</v>
      </c>
      <c r="K342" s="11"/>
      <c r="L342" s="11"/>
    </row>
    <row r="343" spans="1:12" s="12" customFormat="1" ht="21" customHeight="1">
      <c r="A343" s="7">
        <v>343</v>
      </c>
      <c r="B343" s="8" t="s">
        <v>61</v>
      </c>
      <c r="C343" s="7" t="str">
        <f>"20200102827"</f>
        <v>20200102827</v>
      </c>
      <c r="D343" s="9">
        <v>97.15</v>
      </c>
      <c r="E343" s="9">
        <v>97.9</v>
      </c>
      <c r="F343" s="9">
        <v>97.6</v>
      </c>
      <c r="G343" s="9"/>
      <c r="H343" s="9">
        <v>97.6</v>
      </c>
      <c r="I343" s="7">
        <v>85.9</v>
      </c>
      <c r="J343" s="10">
        <v>83.16</v>
      </c>
      <c r="K343" s="11"/>
      <c r="L343" s="11"/>
    </row>
    <row r="344" spans="1:12" s="12" customFormat="1" ht="21" customHeight="1">
      <c r="A344" s="7">
        <v>345</v>
      </c>
      <c r="B344" s="8" t="s">
        <v>61</v>
      </c>
      <c r="C344" s="7" t="str">
        <f>"20200103716"</f>
        <v>20200103716</v>
      </c>
      <c r="D344" s="9">
        <v>90.3</v>
      </c>
      <c r="E344" s="9">
        <v>101.43</v>
      </c>
      <c r="F344" s="9">
        <v>96.98</v>
      </c>
      <c r="G344" s="9"/>
      <c r="H344" s="9">
        <v>96.98</v>
      </c>
      <c r="I344" s="7">
        <v>86.4</v>
      </c>
      <c r="J344" s="10">
        <v>83.050000000000011</v>
      </c>
      <c r="K344" s="11"/>
      <c r="L344" s="11"/>
    </row>
    <row r="345" spans="1:12" s="12" customFormat="1" ht="21" customHeight="1">
      <c r="A345" s="7">
        <v>336</v>
      </c>
      <c r="B345" s="8" t="s">
        <v>61</v>
      </c>
      <c r="C345" s="7" t="str">
        <f>"20200103614"</f>
        <v>20200103614</v>
      </c>
      <c r="D345" s="9">
        <v>98.65</v>
      </c>
      <c r="E345" s="9">
        <v>100.76</v>
      </c>
      <c r="F345" s="9">
        <v>99.92</v>
      </c>
      <c r="G345" s="9"/>
      <c r="H345" s="9">
        <v>99.92</v>
      </c>
      <c r="I345" s="7">
        <v>82.66</v>
      </c>
      <c r="J345" s="10">
        <v>83.024000000000001</v>
      </c>
      <c r="K345" s="11"/>
      <c r="L345" s="11"/>
    </row>
    <row r="346" spans="1:12" s="12" customFormat="1" ht="21" customHeight="1">
      <c r="A346" s="7">
        <v>341</v>
      </c>
      <c r="B346" s="8" t="s">
        <v>61</v>
      </c>
      <c r="C346" s="7" t="str">
        <f>"20200103605"</f>
        <v>20200103605</v>
      </c>
      <c r="D346" s="9">
        <v>94.45</v>
      </c>
      <c r="E346" s="9">
        <v>100.3</v>
      </c>
      <c r="F346" s="9">
        <v>97.96</v>
      </c>
      <c r="G346" s="9"/>
      <c r="H346" s="9">
        <v>97.96</v>
      </c>
      <c r="I346" s="7">
        <v>84.54</v>
      </c>
      <c r="J346" s="10">
        <v>82.795999999999992</v>
      </c>
      <c r="K346" s="11"/>
      <c r="L346" s="11"/>
    </row>
    <row r="347" spans="1:12" s="12" customFormat="1" ht="21" customHeight="1">
      <c r="A347" s="7">
        <v>344</v>
      </c>
      <c r="B347" s="8" t="s">
        <v>61</v>
      </c>
      <c r="C347" s="7" t="str">
        <f>"20200103801"</f>
        <v>20200103801</v>
      </c>
      <c r="D347" s="9">
        <v>96</v>
      </c>
      <c r="E347" s="9">
        <v>98.4</v>
      </c>
      <c r="F347" s="9">
        <v>97.44</v>
      </c>
      <c r="G347" s="9"/>
      <c r="H347" s="9">
        <v>97.44</v>
      </c>
      <c r="I347" s="7">
        <v>85</v>
      </c>
      <c r="J347" s="10">
        <v>82.72</v>
      </c>
      <c r="K347" s="11"/>
      <c r="L347" s="11"/>
    </row>
    <row r="348" spans="1:12" s="12" customFormat="1" ht="21" customHeight="1">
      <c r="A348" s="7">
        <v>342</v>
      </c>
      <c r="B348" s="8" t="s">
        <v>61</v>
      </c>
      <c r="C348" s="7" t="str">
        <f>"20200103907"</f>
        <v>20200103907</v>
      </c>
      <c r="D348" s="9">
        <v>94.65</v>
      </c>
      <c r="E348" s="9">
        <v>99.67</v>
      </c>
      <c r="F348" s="9">
        <v>97.66</v>
      </c>
      <c r="G348" s="9"/>
      <c r="H348" s="9">
        <v>97.66</v>
      </c>
      <c r="I348" s="7">
        <v>84.62</v>
      </c>
      <c r="J348" s="10">
        <v>82.678000000000011</v>
      </c>
      <c r="K348" s="11"/>
      <c r="L348" s="11"/>
    </row>
    <row r="349" spans="1:12" s="12" customFormat="1" ht="21" customHeight="1">
      <c r="A349" s="7">
        <v>346</v>
      </c>
      <c r="B349" s="8" t="s">
        <v>62</v>
      </c>
      <c r="C349" s="7" t="str">
        <f>"20200101628"</f>
        <v>20200101628</v>
      </c>
      <c r="D349" s="9">
        <v>97.3</v>
      </c>
      <c r="E349" s="9">
        <v>105.36</v>
      </c>
      <c r="F349" s="9">
        <v>102.14</v>
      </c>
      <c r="G349" s="9"/>
      <c r="H349" s="9">
        <v>102.14</v>
      </c>
      <c r="I349" s="7">
        <v>81.489999999999995</v>
      </c>
      <c r="J349" s="10">
        <v>83.665999999999997</v>
      </c>
      <c r="K349" s="11"/>
      <c r="L349" s="11"/>
    </row>
    <row r="350" spans="1:12" s="12" customFormat="1" ht="21" customHeight="1">
      <c r="A350" s="7">
        <v>347</v>
      </c>
      <c r="B350" s="8" t="s">
        <v>62</v>
      </c>
      <c r="C350" s="7" t="str">
        <f>"20200101613"</f>
        <v>20200101613</v>
      </c>
      <c r="D350" s="9">
        <v>97.35</v>
      </c>
      <c r="E350" s="9">
        <v>100.42</v>
      </c>
      <c r="F350" s="9">
        <v>99.19</v>
      </c>
      <c r="G350" s="9"/>
      <c r="H350" s="9">
        <v>99.19</v>
      </c>
      <c r="I350" s="7">
        <v>84.98</v>
      </c>
      <c r="J350" s="10">
        <v>83.587000000000003</v>
      </c>
      <c r="K350" s="11"/>
      <c r="L350" s="11"/>
    </row>
    <row r="351" spans="1:12" s="12" customFormat="1" ht="21" customHeight="1">
      <c r="A351" s="7">
        <v>349</v>
      </c>
      <c r="B351" s="8" t="s">
        <v>62</v>
      </c>
      <c r="C351" s="7" t="str">
        <f>"20200101918"</f>
        <v>20200101918</v>
      </c>
      <c r="D351" s="9">
        <v>98.55</v>
      </c>
      <c r="E351" s="9">
        <v>91.06</v>
      </c>
      <c r="F351" s="9">
        <v>94.06</v>
      </c>
      <c r="G351" s="9"/>
      <c r="H351" s="9">
        <v>94.06</v>
      </c>
      <c r="I351" s="7">
        <v>85.97</v>
      </c>
      <c r="J351" s="10">
        <v>81.418000000000006</v>
      </c>
      <c r="K351" s="11"/>
      <c r="L351" s="11"/>
    </row>
    <row r="352" spans="1:12" s="12" customFormat="1" ht="21" customHeight="1">
      <c r="A352" s="7">
        <v>350</v>
      </c>
      <c r="B352" s="8" t="s">
        <v>62</v>
      </c>
      <c r="C352" s="7" t="str">
        <f>"20200102030"</f>
        <v>20200102030</v>
      </c>
      <c r="D352" s="9">
        <v>87.6</v>
      </c>
      <c r="E352" s="9">
        <v>97.38</v>
      </c>
      <c r="F352" s="9">
        <v>93.47</v>
      </c>
      <c r="G352" s="9"/>
      <c r="H352" s="9">
        <v>93.47</v>
      </c>
      <c r="I352" s="7">
        <v>86.27</v>
      </c>
      <c r="J352" s="10">
        <v>81.242999999999995</v>
      </c>
      <c r="K352" s="11"/>
      <c r="L352" s="11"/>
    </row>
    <row r="353" spans="1:12" s="12" customFormat="1" ht="21" customHeight="1">
      <c r="A353" s="7">
        <v>348</v>
      </c>
      <c r="B353" s="8" t="s">
        <v>62</v>
      </c>
      <c r="C353" s="7" t="str">
        <f>"20200101909"</f>
        <v>20200101909</v>
      </c>
      <c r="D353" s="9">
        <v>94.7</v>
      </c>
      <c r="E353" s="9">
        <v>96.74</v>
      </c>
      <c r="F353" s="9">
        <v>95.92</v>
      </c>
      <c r="G353" s="9"/>
      <c r="H353" s="9">
        <v>95.92</v>
      </c>
      <c r="I353" s="7">
        <v>79.599999999999994</v>
      </c>
      <c r="J353" s="10">
        <v>79.8</v>
      </c>
      <c r="K353" s="11"/>
      <c r="L353" s="11"/>
    </row>
    <row r="354" spans="1:12" s="12" customFormat="1" ht="21" customHeight="1">
      <c r="A354" s="7">
        <v>351</v>
      </c>
      <c r="B354" s="8" t="s">
        <v>62</v>
      </c>
      <c r="C354" s="7" t="str">
        <f>"20200102111"</f>
        <v>20200102111</v>
      </c>
      <c r="D354" s="9">
        <v>84.65</v>
      </c>
      <c r="E354" s="9">
        <v>98.3</v>
      </c>
      <c r="F354" s="9">
        <v>92.84</v>
      </c>
      <c r="G354" s="9"/>
      <c r="H354" s="9">
        <v>92.84</v>
      </c>
      <c r="I354" s="7">
        <v>83.2</v>
      </c>
      <c r="J354" s="10">
        <v>79.7</v>
      </c>
      <c r="K354" s="11"/>
      <c r="L354" s="11"/>
    </row>
    <row r="355" spans="1:12" s="12" customFormat="1" ht="21" customHeight="1">
      <c r="A355" s="7">
        <v>354</v>
      </c>
      <c r="B355" s="8" t="s">
        <v>62</v>
      </c>
      <c r="C355" s="7" t="str">
        <f>"20200101609"</f>
        <v>20200101609</v>
      </c>
      <c r="D355" s="9">
        <v>90.65</v>
      </c>
      <c r="E355" s="9">
        <v>92.82</v>
      </c>
      <c r="F355" s="9">
        <v>91.95</v>
      </c>
      <c r="G355" s="9"/>
      <c r="H355" s="9">
        <v>91.95</v>
      </c>
      <c r="I355" s="7">
        <v>84.26</v>
      </c>
      <c r="J355" s="10">
        <v>79.679000000000002</v>
      </c>
      <c r="K355" s="11"/>
      <c r="L355" s="11"/>
    </row>
    <row r="356" spans="1:12" s="12" customFormat="1" ht="21" customHeight="1">
      <c r="A356" s="7">
        <v>352</v>
      </c>
      <c r="B356" s="8" t="s">
        <v>62</v>
      </c>
      <c r="C356" s="7" t="str">
        <f>"20200102021"</f>
        <v>20200102021</v>
      </c>
      <c r="D356" s="9">
        <v>82.05</v>
      </c>
      <c r="E356" s="9">
        <v>99.8</v>
      </c>
      <c r="F356" s="9">
        <v>92.7</v>
      </c>
      <c r="G356" s="9"/>
      <c r="H356" s="9">
        <v>92.7</v>
      </c>
      <c r="I356" s="7">
        <v>82.15</v>
      </c>
      <c r="J356" s="10">
        <v>79.210000000000008</v>
      </c>
      <c r="K356" s="11"/>
      <c r="L356" s="11"/>
    </row>
    <row r="357" spans="1:12" s="12" customFormat="1" ht="21" customHeight="1">
      <c r="A357" s="7">
        <v>355</v>
      </c>
      <c r="B357" s="8" t="s">
        <v>62</v>
      </c>
      <c r="C357" s="7" t="str">
        <f>"20200102102"</f>
        <v>20200102102</v>
      </c>
      <c r="D357" s="9">
        <v>84.75</v>
      </c>
      <c r="E357" s="9">
        <v>95.78</v>
      </c>
      <c r="F357" s="9">
        <v>91.37</v>
      </c>
      <c r="G357" s="9"/>
      <c r="H357" s="9">
        <v>91.37</v>
      </c>
      <c r="I357" s="7">
        <v>82.3</v>
      </c>
      <c r="J357" s="10">
        <v>78.605000000000018</v>
      </c>
      <c r="K357" s="11"/>
      <c r="L357" s="11"/>
    </row>
    <row r="358" spans="1:12" s="12" customFormat="1" ht="21" customHeight="1">
      <c r="A358" s="7">
        <v>356</v>
      </c>
      <c r="B358" s="8" t="s">
        <v>62</v>
      </c>
      <c r="C358" s="7" t="str">
        <f>"20200102108"</f>
        <v>20200102108</v>
      </c>
      <c r="D358" s="9">
        <v>89.9</v>
      </c>
      <c r="E358" s="9">
        <v>91.96</v>
      </c>
      <c r="F358" s="9">
        <v>91.14</v>
      </c>
      <c r="G358" s="9"/>
      <c r="H358" s="9">
        <v>91.14</v>
      </c>
      <c r="I358" s="7">
        <v>81.06</v>
      </c>
      <c r="J358" s="10">
        <v>77.994</v>
      </c>
      <c r="K358" s="11"/>
      <c r="L358" s="11"/>
    </row>
    <row r="359" spans="1:12" s="12" customFormat="1" ht="21" customHeight="1">
      <c r="A359" s="7">
        <v>357</v>
      </c>
      <c r="B359" s="8" t="s">
        <v>62</v>
      </c>
      <c r="C359" s="7" t="str">
        <f>"20200101627"</f>
        <v>20200101627</v>
      </c>
      <c r="D359" s="9">
        <v>89.7</v>
      </c>
      <c r="E359" s="9">
        <v>92.04</v>
      </c>
      <c r="F359" s="9">
        <v>91.1</v>
      </c>
      <c r="G359" s="9"/>
      <c r="H359" s="9">
        <v>91.1</v>
      </c>
      <c r="I359" s="7">
        <v>79.5</v>
      </c>
      <c r="J359" s="10">
        <v>77.350000000000009</v>
      </c>
      <c r="K359" s="11"/>
      <c r="L359" s="11"/>
    </row>
    <row r="360" spans="1:12" s="12" customFormat="1" ht="21" customHeight="1">
      <c r="A360" s="7">
        <v>353</v>
      </c>
      <c r="B360" s="8" t="s">
        <v>62</v>
      </c>
      <c r="C360" s="7" t="str">
        <f>"20200101510"</f>
        <v>20200101510</v>
      </c>
      <c r="D360" s="9">
        <v>93.55</v>
      </c>
      <c r="E360" s="9">
        <v>91.16</v>
      </c>
      <c r="F360" s="9">
        <v>92.12</v>
      </c>
      <c r="G360" s="9"/>
      <c r="H360" s="9">
        <v>92.12</v>
      </c>
      <c r="I360" s="7">
        <v>74.23</v>
      </c>
      <c r="J360" s="10">
        <v>75.75200000000001</v>
      </c>
      <c r="K360" s="11"/>
      <c r="L360" s="11"/>
    </row>
    <row r="361" spans="1:12" s="12" customFormat="1" ht="21" customHeight="1">
      <c r="A361" s="7">
        <v>358</v>
      </c>
      <c r="B361" s="8" t="s">
        <v>63</v>
      </c>
      <c r="C361" s="7" t="str">
        <f>"20200101812"</f>
        <v>20200101812</v>
      </c>
      <c r="D361" s="9">
        <v>99.65</v>
      </c>
      <c r="E361" s="9">
        <v>106</v>
      </c>
      <c r="F361" s="9">
        <v>103.46</v>
      </c>
      <c r="G361" s="9"/>
      <c r="H361" s="9">
        <v>103.46</v>
      </c>
      <c r="I361" s="7">
        <v>84.45</v>
      </c>
      <c r="J361" s="10">
        <v>85.509999999999991</v>
      </c>
      <c r="K361" s="11"/>
      <c r="L361" s="11"/>
    </row>
    <row r="362" spans="1:12" s="12" customFormat="1" ht="21" customHeight="1">
      <c r="A362" s="7">
        <v>360</v>
      </c>
      <c r="B362" s="8" t="s">
        <v>63</v>
      </c>
      <c r="C362" s="7" t="str">
        <f>"20200101907"</f>
        <v>20200101907</v>
      </c>
      <c r="D362" s="9">
        <v>92.7</v>
      </c>
      <c r="E362" s="9">
        <v>103.74</v>
      </c>
      <c r="F362" s="9">
        <v>99.32</v>
      </c>
      <c r="G362" s="9"/>
      <c r="H362" s="9">
        <v>99.32</v>
      </c>
      <c r="I362" s="7">
        <v>86.09</v>
      </c>
      <c r="J362" s="10">
        <v>84.096000000000004</v>
      </c>
      <c r="K362" s="11"/>
      <c r="L362" s="11"/>
    </row>
    <row r="363" spans="1:12" s="12" customFormat="1" ht="21" customHeight="1">
      <c r="A363" s="7">
        <v>364</v>
      </c>
      <c r="B363" s="8" t="s">
        <v>63</v>
      </c>
      <c r="C363" s="7" t="str">
        <f>"20200101522"</f>
        <v>20200101522</v>
      </c>
      <c r="D363" s="9">
        <v>94.15</v>
      </c>
      <c r="E363" s="9">
        <v>100.28</v>
      </c>
      <c r="F363" s="9">
        <v>97.83</v>
      </c>
      <c r="G363" s="9"/>
      <c r="H363" s="9">
        <v>97.83</v>
      </c>
      <c r="I363" s="7">
        <v>87.09</v>
      </c>
      <c r="J363" s="10">
        <v>83.751000000000005</v>
      </c>
      <c r="K363" s="11"/>
      <c r="L363" s="11"/>
    </row>
    <row r="364" spans="1:12" s="12" customFormat="1" ht="21" customHeight="1">
      <c r="A364" s="7">
        <v>362</v>
      </c>
      <c r="B364" s="8" t="s">
        <v>63</v>
      </c>
      <c r="C364" s="7" t="str">
        <f>"20200101530"</f>
        <v>20200101530</v>
      </c>
      <c r="D364" s="9">
        <v>93.2</v>
      </c>
      <c r="E364" s="9">
        <v>102.32</v>
      </c>
      <c r="F364" s="9">
        <v>98.67</v>
      </c>
      <c r="G364" s="9"/>
      <c r="H364" s="9">
        <v>98.67</v>
      </c>
      <c r="I364" s="7">
        <v>86.03</v>
      </c>
      <c r="J364" s="10">
        <v>83.747</v>
      </c>
      <c r="K364" s="11"/>
      <c r="L364" s="11"/>
    </row>
    <row r="365" spans="1:12" s="12" customFormat="1" ht="21" customHeight="1">
      <c r="A365" s="7">
        <v>361</v>
      </c>
      <c r="B365" s="8" t="s">
        <v>63</v>
      </c>
      <c r="C365" s="7" t="str">
        <f>"20200101925"</f>
        <v>20200101925</v>
      </c>
      <c r="D365" s="9">
        <v>97.2</v>
      </c>
      <c r="E365" s="9">
        <v>100.26</v>
      </c>
      <c r="F365" s="9">
        <v>99.04</v>
      </c>
      <c r="G365" s="9"/>
      <c r="H365" s="9">
        <v>99.04</v>
      </c>
      <c r="I365" s="7">
        <v>85.1</v>
      </c>
      <c r="J365" s="10">
        <v>83.56</v>
      </c>
      <c r="K365" s="11"/>
      <c r="L365" s="11"/>
    </row>
    <row r="366" spans="1:12" s="12" customFormat="1" ht="21" customHeight="1">
      <c r="A366" s="7">
        <v>365</v>
      </c>
      <c r="B366" s="8" t="s">
        <v>63</v>
      </c>
      <c r="C366" s="7" t="str">
        <f>"20200101524"</f>
        <v>20200101524</v>
      </c>
      <c r="D366" s="9">
        <v>88.7</v>
      </c>
      <c r="E366" s="9">
        <v>103.42</v>
      </c>
      <c r="F366" s="9">
        <v>97.53</v>
      </c>
      <c r="G366" s="9"/>
      <c r="H366" s="9">
        <v>97.53</v>
      </c>
      <c r="I366" s="7">
        <v>84.39</v>
      </c>
      <c r="J366" s="10">
        <v>82.521000000000001</v>
      </c>
      <c r="K366" s="11"/>
      <c r="L366" s="11"/>
    </row>
    <row r="367" spans="1:12" s="12" customFormat="1" ht="21" customHeight="1">
      <c r="A367" s="7">
        <v>359</v>
      </c>
      <c r="B367" s="8" t="s">
        <v>63</v>
      </c>
      <c r="C367" s="7" t="str">
        <f>"20200101924"</f>
        <v>20200101924</v>
      </c>
      <c r="D367" s="9">
        <v>96.85</v>
      </c>
      <c r="E367" s="9">
        <v>103.08</v>
      </c>
      <c r="F367" s="9">
        <v>100.59</v>
      </c>
      <c r="G367" s="9"/>
      <c r="H367" s="9">
        <v>100.59</v>
      </c>
      <c r="I367" s="7">
        <v>80.319999999999993</v>
      </c>
      <c r="J367" s="10">
        <v>82.423000000000002</v>
      </c>
      <c r="K367" s="11"/>
      <c r="L367" s="11"/>
    </row>
    <row r="368" spans="1:12" s="12" customFormat="1" ht="21" customHeight="1">
      <c r="A368" s="7">
        <v>367</v>
      </c>
      <c r="B368" s="8" t="s">
        <v>63</v>
      </c>
      <c r="C368" s="7" t="str">
        <f>"20200211921"</f>
        <v>20200211921</v>
      </c>
      <c r="D368" s="9">
        <v>84.15</v>
      </c>
      <c r="E368" s="9">
        <v>105.58</v>
      </c>
      <c r="F368" s="9">
        <v>97.01</v>
      </c>
      <c r="G368" s="9"/>
      <c r="H368" s="9">
        <v>97.01</v>
      </c>
      <c r="I368" s="7">
        <v>83.47</v>
      </c>
      <c r="J368" s="10">
        <v>81.893000000000001</v>
      </c>
      <c r="K368" s="11"/>
      <c r="L368" s="11"/>
    </row>
    <row r="369" spans="1:12" s="12" customFormat="1" ht="21" customHeight="1">
      <c r="A369" s="7">
        <v>371</v>
      </c>
      <c r="B369" s="8" t="s">
        <v>63</v>
      </c>
      <c r="C369" s="7" t="str">
        <f>"20200101801"</f>
        <v>20200101801</v>
      </c>
      <c r="D369" s="9">
        <v>94.25</v>
      </c>
      <c r="E369" s="9">
        <v>96.06</v>
      </c>
      <c r="F369" s="9">
        <v>95.34</v>
      </c>
      <c r="G369" s="9"/>
      <c r="H369" s="9">
        <v>95.34</v>
      </c>
      <c r="I369" s="7">
        <v>84.99</v>
      </c>
      <c r="J369" s="10">
        <v>81.665999999999997</v>
      </c>
      <c r="K369" s="11"/>
      <c r="L369" s="11"/>
    </row>
    <row r="370" spans="1:12" s="12" customFormat="1" ht="21" customHeight="1">
      <c r="A370" s="7">
        <v>363</v>
      </c>
      <c r="B370" s="8" t="s">
        <v>63</v>
      </c>
      <c r="C370" s="7" t="str">
        <f>"20200102008"</f>
        <v>20200102008</v>
      </c>
      <c r="D370" s="9">
        <v>99.55</v>
      </c>
      <c r="E370" s="9">
        <v>97.78</v>
      </c>
      <c r="F370" s="9">
        <v>98.49</v>
      </c>
      <c r="G370" s="9"/>
      <c r="H370" s="9">
        <v>98.49</v>
      </c>
      <c r="I370" s="7">
        <v>80.36</v>
      </c>
      <c r="J370" s="10">
        <v>81.388999999999996</v>
      </c>
      <c r="K370" s="11"/>
      <c r="L370" s="11"/>
    </row>
    <row r="371" spans="1:12" s="12" customFormat="1" ht="21" customHeight="1">
      <c r="A371" s="7">
        <v>368</v>
      </c>
      <c r="B371" s="8" t="s">
        <v>63</v>
      </c>
      <c r="C371" s="7" t="str">
        <f>"20200101826"</f>
        <v>20200101826</v>
      </c>
      <c r="D371" s="9">
        <v>98.45</v>
      </c>
      <c r="E371" s="9">
        <v>95.5</v>
      </c>
      <c r="F371" s="9">
        <v>96.68</v>
      </c>
      <c r="G371" s="9"/>
      <c r="H371" s="9">
        <v>96.68</v>
      </c>
      <c r="I371" s="7">
        <v>81.3</v>
      </c>
      <c r="J371" s="10">
        <v>80.860000000000014</v>
      </c>
      <c r="K371" s="11"/>
      <c r="L371" s="11"/>
    </row>
    <row r="372" spans="1:12" s="12" customFormat="1" ht="21" customHeight="1">
      <c r="A372" s="7">
        <v>370</v>
      </c>
      <c r="B372" s="8" t="s">
        <v>63</v>
      </c>
      <c r="C372" s="7" t="str">
        <f>"20200101604"</f>
        <v>20200101604</v>
      </c>
      <c r="D372" s="9">
        <v>95.7</v>
      </c>
      <c r="E372" s="9">
        <v>95.6</v>
      </c>
      <c r="F372" s="9">
        <v>95.64</v>
      </c>
      <c r="G372" s="9"/>
      <c r="H372" s="9">
        <v>95.64</v>
      </c>
      <c r="I372" s="7">
        <v>78.27</v>
      </c>
      <c r="J372" s="10">
        <v>79.128</v>
      </c>
      <c r="K372" s="11"/>
      <c r="L372" s="11"/>
    </row>
    <row r="373" spans="1:12" s="12" customFormat="1" ht="21" customHeight="1">
      <c r="A373" s="7">
        <v>369</v>
      </c>
      <c r="B373" s="8" t="s">
        <v>63</v>
      </c>
      <c r="C373" s="7" t="str">
        <f>"20200101607"</f>
        <v>20200101607</v>
      </c>
      <c r="D373" s="9">
        <v>92.7</v>
      </c>
      <c r="E373" s="9">
        <v>99.1</v>
      </c>
      <c r="F373" s="9">
        <v>96.54</v>
      </c>
      <c r="G373" s="9"/>
      <c r="H373" s="9">
        <v>96.54</v>
      </c>
      <c r="I373" s="7">
        <v>76.36</v>
      </c>
      <c r="J373" s="10">
        <v>78.814000000000007</v>
      </c>
      <c r="K373" s="11"/>
      <c r="L373" s="11"/>
    </row>
    <row r="374" spans="1:12" s="12" customFormat="1" ht="21" customHeight="1">
      <c r="A374" s="7">
        <v>366</v>
      </c>
      <c r="B374" s="8" t="s">
        <v>63</v>
      </c>
      <c r="C374" s="7" t="str">
        <f>"20200211910"</f>
        <v>20200211910</v>
      </c>
      <c r="D374" s="9">
        <v>96.15</v>
      </c>
      <c r="E374" s="9">
        <v>98.14</v>
      </c>
      <c r="F374" s="9">
        <v>97.34</v>
      </c>
      <c r="G374" s="9"/>
      <c r="H374" s="9">
        <v>97.34</v>
      </c>
      <c r="I374" s="7">
        <v>0</v>
      </c>
      <c r="J374" s="10">
        <v>48.67</v>
      </c>
      <c r="K374" s="11"/>
      <c r="L374" s="11"/>
    </row>
    <row r="375" spans="1:12" s="12" customFormat="1" ht="14.25">
      <c r="A375" s="13"/>
      <c r="C375" s="13"/>
      <c r="I375" s="13"/>
      <c r="J375" s="13"/>
      <c r="K375" s="11"/>
    </row>
  </sheetData>
  <mergeCells count="1">
    <mergeCell ref="A1:J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</dc:creator>
  <cp:lastModifiedBy>xbany</cp:lastModifiedBy>
  <dcterms:created xsi:type="dcterms:W3CDTF">2021-03-16T00:45:20Z</dcterms:created>
  <dcterms:modified xsi:type="dcterms:W3CDTF">2021-03-13T01:40:35Z</dcterms:modified>
</cp:coreProperties>
</file>